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gil\Desktop\"/>
    </mc:Choice>
  </mc:AlternateContent>
  <xr:revisionPtr revIDLastSave="0" documentId="8_{A588E4DD-D792-4EFE-856A-B6AB65EA94EC}" xr6:coauthVersionLast="47" xr6:coauthVersionMax="47" xr10:uidLastSave="{00000000-0000-0000-0000-000000000000}"/>
  <bookViews>
    <workbookView xWindow="-120" yWindow="-120" windowWidth="29040" windowHeight="15840" xr2:uid="{6AC117BA-6D62-48C3-B7A9-46B9BB2F41F5}"/>
  </bookViews>
  <sheets>
    <sheet name="CXP JUNIO 2026" sheetId="1" r:id="rId1"/>
  </sheets>
  <definedNames>
    <definedName name="_xlnm._FilterDatabase" localSheetId="0" hidden="1">'CXP JUNIO 2026'!$F$6:$P$6</definedName>
    <definedName name="_xlnm.Print_Area" localSheetId="0">'CXP JUNIO 2026'!$D$2:$O$123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109" i="1" l="1"/>
  <c r="P109" i="1" s="1"/>
  <c r="M109" i="1"/>
  <c r="Q108" i="1"/>
  <c r="P108" i="1" s="1"/>
  <c r="M108" i="1"/>
  <c r="Q107" i="1"/>
  <c r="P107" i="1"/>
  <c r="M107" i="1"/>
  <c r="Q106" i="1"/>
  <c r="P106" i="1"/>
  <c r="M106" i="1"/>
  <c r="Q105" i="1"/>
  <c r="P105" i="1" s="1"/>
  <c r="M105" i="1"/>
  <c r="M110" i="1" s="1"/>
  <c r="G114" i="1" s="1"/>
  <c r="Q104" i="1"/>
  <c r="P104" i="1" s="1"/>
  <c r="E102" i="1"/>
  <c r="H96" i="1"/>
  <c r="P95" i="1"/>
  <c r="O95" i="1" s="1"/>
  <c r="N95" i="1"/>
  <c r="M95" i="1"/>
  <c r="L95" i="1"/>
  <c r="P94" i="1"/>
  <c r="O94" i="1" s="1"/>
  <c r="K94" i="1"/>
  <c r="P93" i="1"/>
  <c r="O93" i="1" s="1"/>
  <c r="N93" i="1"/>
  <c r="M93" i="1"/>
  <c r="L93" i="1"/>
  <c r="P92" i="1"/>
  <c r="O92" i="1" s="1"/>
  <c r="K92" i="1"/>
  <c r="P91" i="1"/>
  <c r="O91" i="1" s="1"/>
  <c r="N91" i="1"/>
  <c r="M91" i="1"/>
  <c r="L91" i="1"/>
  <c r="P90" i="1"/>
  <c r="O90" i="1" s="1"/>
  <c r="K90" i="1"/>
  <c r="P89" i="1"/>
  <c r="O89" i="1" s="1"/>
  <c r="N89" i="1"/>
  <c r="M89" i="1"/>
  <c r="L89" i="1"/>
  <c r="P88" i="1"/>
  <c r="O88" i="1" s="1"/>
  <c r="K88" i="1"/>
  <c r="P87" i="1"/>
  <c r="O87" i="1" s="1"/>
  <c r="O96" i="1" s="1"/>
  <c r="N87" i="1"/>
  <c r="M87" i="1"/>
  <c r="L87" i="1"/>
  <c r="J78" i="1"/>
  <c r="P78" i="1" s="1"/>
  <c r="N77" i="1"/>
  <c r="J77" i="1"/>
  <c r="P77" i="1" s="1"/>
  <c r="P76" i="1"/>
  <c r="J76" i="1"/>
  <c r="P75" i="1"/>
  <c r="J75" i="1"/>
  <c r="J74" i="1"/>
  <c r="P74" i="1" s="1"/>
  <c r="N73" i="1"/>
  <c r="J73" i="1"/>
  <c r="P73" i="1" s="1"/>
  <c r="P72" i="1"/>
  <c r="J72" i="1"/>
  <c r="P71" i="1"/>
  <c r="J71" i="1"/>
  <c r="J70" i="1"/>
  <c r="P70" i="1" s="1"/>
  <c r="N69" i="1"/>
  <c r="J69" i="1"/>
  <c r="P69" i="1" s="1"/>
  <c r="P68" i="1"/>
  <c r="J68" i="1"/>
  <c r="P67" i="1"/>
  <c r="J67" i="1"/>
  <c r="J66" i="1"/>
  <c r="P66" i="1" s="1"/>
  <c r="N65" i="1"/>
  <c r="J65" i="1"/>
  <c r="P65" i="1" s="1"/>
  <c r="P64" i="1"/>
  <c r="J64" i="1"/>
  <c r="P63" i="1"/>
  <c r="J63" i="1"/>
  <c r="J62" i="1"/>
  <c r="P62" i="1" s="1"/>
  <c r="N61" i="1"/>
  <c r="J61" i="1"/>
  <c r="P61" i="1" s="1"/>
  <c r="P60" i="1"/>
  <c r="J60" i="1"/>
  <c r="P59" i="1"/>
  <c r="J59" i="1"/>
  <c r="J58" i="1"/>
  <c r="P58" i="1" s="1"/>
  <c r="N57" i="1"/>
  <c r="J57" i="1"/>
  <c r="P57" i="1" s="1"/>
  <c r="P56" i="1"/>
  <c r="J56" i="1"/>
  <c r="P55" i="1"/>
  <c r="J55" i="1"/>
  <c r="J54" i="1"/>
  <c r="P54" i="1" s="1"/>
  <c r="N53" i="1"/>
  <c r="J53" i="1"/>
  <c r="P53" i="1" s="1"/>
  <c r="P52" i="1"/>
  <c r="J52" i="1"/>
  <c r="P51" i="1"/>
  <c r="J51" i="1"/>
  <c r="J50" i="1"/>
  <c r="P50" i="1" s="1"/>
  <c r="N49" i="1"/>
  <c r="J49" i="1"/>
  <c r="P49" i="1" s="1"/>
  <c r="P48" i="1"/>
  <c r="J48" i="1"/>
  <c r="P47" i="1"/>
  <c r="O47" i="1"/>
  <c r="J47" i="1"/>
  <c r="O46" i="1"/>
  <c r="J46" i="1"/>
  <c r="P46" i="1" s="1"/>
  <c r="N45" i="1"/>
  <c r="J45" i="1"/>
  <c r="P45" i="1" s="1"/>
  <c r="P44" i="1"/>
  <c r="M44" i="1" s="1"/>
  <c r="J44" i="1"/>
  <c r="P43" i="1"/>
  <c r="O43" i="1"/>
  <c r="J43" i="1"/>
  <c r="J42" i="1"/>
  <c r="P42" i="1" s="1"/>
  <c r="N41" i="1"/>
  <c r="J41" i="1"/>
  <c r="P41" i="1" s="1"/>
  <c r="P40" i="1"/>
  <c r="M40" i="1"/>
  <c r="J40" i="1"/>
  <c r="P39" i="1"/>
  <c r="O39" i="1"/>
  <c r="J39" i="1"/>
  <c r="O38" i="1"/>
  <c r="J38" i="1"/>
  <c r="P38" i="1" s="1"/>
  <c r="N37" i="1"/>
  <c r="J37" i="1"/>
  <c r="P37" i="1" s="1"/>
  <c r="P36" i="1"/>
  <c r="M36" i="1" s="1"/>
  <c r="J36" i="1"/>
  <c r="P35" i="1"/>
  <c r="O35" i="1"/>
  <c r="J35" i="1"/>
  <c r="P34" i="1"/>
  <c r="L34" i="1"/>
  <c r="K34" i="1"/>
  <c r="J34" i="1"/>
  <c r="J33" i="1"/>
  <c r="P33" i="1" s="1"/>
  <c r="P32" i="1"/>
  <c r="M32" i="1"/>
  <c r="L32" i="1"/>
  <c r="J32" i="1"/>
  <c r="P31" i="1"/>
  <c r="O31" i="1"/>
  <c r="L31" i="1"/>
  <c r="K31" i="1"/>
  <c r="J31" i="1"/>
  <c r="O30" i="1"/>
  <c r="N30" i="1"/>
  <c r="K30" i="1"/>
  <c r="J30" i="1"/>
  <c r="P30" i="1" s="1"/>
  <c r="J29" i="1"/>
  <c r="P29" i="1" s="1"/>
  <c r="N29" i="1" s="1"/>
  <c r="P28" i="1"/>
  <c r="M28" i="1"/>
  <c r="L28" i="1"/>
  <c r="J28" i="1"/>
  <c r="P27" i="1"/>
  <c r="O27" i="1"/>
  <c r="L27" i="1"/>
  <c r="K27" i="1"/>
  <c r="J27" i="1"/>
  <c r="O26" i="1"/>
  <c r="N26" i="1"/>
  <c r="K26" i="1"/>
  <c r="J26" i="1"/>
  <c r="P26" i="1" s="1"/>
  <c r="J25" i="1"/>
  <c r="P25" i="1" s="1"/>
  <c r="N25" i="1" s="1"/>
  <c r="P24" i="1"/>
  <c r="M24" i="1"/>
  <c r="L24" i="1"/>
  <c r="J24" i="1"/>
  <c r="P23" i="1"/>
  <c r="O23" i="1"/>
  <c r="L23" i="1"/>
  <c r="K23" i="1"/>
  <c r="J23" i="1"/>
  <c r="O22" i="1"/>
  <c r="N22" i="1"/>
  <c r="K22" i="1"/>
  <c r="J22" i="1"/>
  <c r="P22" i="1" s="1"/>
  <c r="J21" i="1"/>
  <c r="P21" i="1" s="1"/>
  <c r="P20" i="1"/>
  <c r="M20" i="1"/>
  <c r="L20" i="1"/>
  <c r="J20" i="1"/>
  <c r="P19" i="1"/>
  <c r="O19" i="1"/>
  <c r="L19" i="1"/>
  <c r="K19" i="1"/>
  <c r="J19" i="1"/>
  <c r="O18" i="1"/>
  <c r="N18" i="1"/>
  <c r="K18" i="1"/>
  <c r="J18" i="1"/>
  <c r="P18" i="1" s="1"/>
  <c r="J17" i="1"/>
  <c r="P17" i="1" s="1"/>
  <c r="P16" i="1"/>
  <c r="M16" i="1"/>
  <c r="L16" i="1"/>
  <c r="J16" i="1"/>
  <c r="P15" i="1"/>
  <c r="O15" i="1"/>
  <c r="L15" i="1"/>
  <c r="K15" i="1"/>
  <c r="J15" i="1"/>
  <c r="O14" i="1"/>
  <c r="N14" i="1"/>
  <c r="K14" i="1"/>
  <c r="J14" i="1"/>
  <c r="P14" i="1" s="1"/>
  <c r="J13" i="1"/>
  <c r="P13" i="1" s="1"/>
  <c r="P12" i="1"/>
  <c r="M12" i="1"/>
  <c r="L12" i="1"/>
  <c r="J12" i="1"/>
  <c r="P11" i="1"/>
  <c r="O11" i="1"/>
  <c r="L11" i="1"/>
  <c r="K11" i="1"/>
  <c r="J11" i="1"/>
  <c r="O10" i="1"/>
  <c r="N10" i="1"/>
  <c r="K10" i="1"/>
  <c r="J10" i="1"/>
  <c r="P10" i="1" s="1"/>
  <c r="J9" i="1"/>
  <c r="P9" i="1" s="1"/>
  <c r="P8" i="1"/>
  <c r="M8" i="1"/>
  <c r="L8" i="1"/>
  <c r="J8" i="1"/>
  <c r="P7" i="1"/>
  <c r="O7" i="1"/>
  <c r="L7" i="1"/>
  <c r="K7" i="1"/>
  <c r="J7" i="1"/>
  <c r="I7" i="1"/>
  <c r="I79" i="1" s="1"/>
  <c r="G113" i="1" s="1"/>
  <c r="D7" i="1" a="1"/>
  <c r="D7" i="1" s="1"/>
  <c r="L9" i="1" l="1"/>
  <c r="O9" i="1"/>
  <c r="K9" i="1"/>
  <c r="L13" i="1"/>
  <c r="O13" i="1"/>
  <c r="K13" i="1"/>
  <c r="L17" i="1"/>
  <c r="O17" i="1"/>
  <c r="K17" i="1"/>
  <c r="L21" i="1"/>
  <c r="O21" i="1"/>
  <c r="K21" i="1"/>
  <c r="L33" i="1"/>
  <c r="O33" i="1"/>
  <c r="K33" i="1"/>
  <c r="M9" i="1"/>
  <c r="M13" i="1"/>
  <c r="M17" i="1"/>
  <c r="M21" i="1"/>
  <c r="M25" i="1"/>
  <c r="M29" i="1"/>
  <c r="M33" i="1"/>
  <c r="N35" i="1"/>
  <c r="M35" i="1"/>
  <c r="L35" i="1"/>
  <c r="K35" i="1"/>
  <c r="M42" i="1"/>
  <c r="L42" i="1"/>
  <c r="N42" i="1"/>
  <c r="K42" i="1"/>
  <c r="N43" i="1"/>
  <c r="M43" i="1"/>
  <c r="L43" i="1"/>
  <c r="K43" i="1"/>
  <c r="O48" i="1"/>
  <c r="K48" i="1"/>
  <c r="N48" i="1"/>
  <c r="M48" i="1"/>
  <c r="L48" i="1"/>
  <c r="N55" i="1"/>
  <c r="M55" i="1"/>
  <c r="O55" i="1"/>
  <c r="L55" i="1"/>
  <c r="K55" i="1"/>
  <c r="M62" i="1"/>
  <c r="L62" i="1"/>
  <c r="O62" i="1"/>
  <c r="N62" i="1"/>
  <c r="K62" i="1"/>
  <c r="O64" i="1"/>
  <c r="K64" i="1"/>
  <c r="N64" i="1"/>
  <c r="M64" i="1"/>
  <c r="L64" i="1"/>
  <c r="G115" i="1"/>
  <c r="N9" i="1"/>
  <c r="N13" i="1"/>
  <c r="N17" i="1"/>
  <c r="N21" i="1"/>
  <c r="N33" i="1"/>
  <c r="M34" i="1"/>
  <c r="O34" i="1"/>
  <c r="N34" i="1"/>
  <c r="O40" i="1"/>
  <c r="K40" i="1"/>
  <c r="N40" i="1"/>
  <c r="L40" i="1"/>
  <c r="O42" i="1"/>
  <c r="N51" i="1"/>
  <c r="M51" i="1"/>
  <c r="O51" i="1"/>
  <c r="L51" i="1"/>
  <c r="K51" i="1"/>
  <c r="M58" i="1"/>
  <c r="L58" i="1"/>
  <c r="O58" i="1"/>
  <c r="N58" i="1"/>
  <c r="K58" i="1"/>
  <c r="O60" i="1"/>
  <c r="K60" i="1"/>
  <c r="N60" i="1"/>
  <c r="M60" i="1"/>
  <c r="L60" i="1"/>
  <c r="N67" i="1"/>
  <c r="M67" i="1"/>
  <c r="O67" i="1"/>
  <c r="L67" i="1"/>
  <c r="K67" i="1"/>
  <c r="N7" i="1"/>
  <c r="M7" i="1"/>
  <c r="O8" i="1"/>
  <c r="O79" i="1" s="1"/>
  <c r="K8" i="1"/>
  <c r="K79" i="1" s="1"/>
  <c r="N8" i="1"/>
  <c r="M10" i="1"/>
  <c r="L10" i="1"/>
  <c r="N11" i="1"/>
  <c r="M11" i="1"/>
  <c r="O12" i="1"/>
  <c r="K12" i="1"/>
  <c r="N12" i="1"/>
  <c r="M14" i="1"/>
  <c r="L14" i="1"/>
  <c r="L79" i="1" s="1"/>
  <c r="N15" i="1"/>
  <c r="M15" i="1"/>
  <c r="O16" i="1"/>
  <c r="K16" i="1"/>
  <c r="N16" i="1"/>
  <c r="M18" i="1"/>
  <c r="L18" i="1"/>
  <c r="N19" i="1"/>
  <c r="M19" i="1"/>
  <c r="O20" i="1"/>
  <c r="K20" i="1"/>
  <c r="N20" i="1"/>
  <c r="M22" i="1"/>
  <c r="L22" i="1"/>
  <c r="N23" i="1"/>
  <c r="M23" i="1"/>
  <c r="O24" i="1"/>
  <c r="K24" i="1"/>
  <c r="N24" i="1"/>
  <c r="M26" i="1"/>
  <c r="L26" i="1"/>
  <c r="N27" i="1"/>
  <c r="M27" i="1"/>
  <c r="O28" i="1"/>
  <c r="K28" i="1"/>
  <c r="N28" i="1"/>
  <c r="M30" i="1"/>
  <c r="L30" i="1"/>
  <c r="N31" i="1"/>
  <c r="M31" i="1"/>
  <c r="O32" i="1"/>
  <c r="K32" i="1"/>
  <c r="N32" i="1"/>
  <c r="M38" i="1"/>
  <c r="L38" i="1"/>
  <c r="N38" i="1"/>
  <c r="K38" i="1"/>
  <c r="N39" i="1"/>
  <c r="M39" i="1"/>
  <c r="L39" i="1"/>
  <c r="K39" i="1"/>
  <c r="M46" i="1"/>
  <c r="L46" i="1"/>
  <c r="N46" i="1"/>
  <c r="K46" i="1"/>
  <c r="N47" i="1"/>
  <c r="M47" i="1"/>
  <c r="L47" i="1"/>
  <c r="K47" i="1"/>
  <c r="M54" i="1"/>
  <c r="L54" i="1"/>
  <c r="O54" i="1"/>
  <c r="N54" i="1"/>
  <c r="K54" i="1"/>
  <c r="O56" i="1"/>
  <c r="K56" i="1"/>
  <c r="N56" i="1"/>
  <c r="M56" i="1"/>
  <c r="L56" i="1"/>
  <c r="N63" i="1"/>
  <c r="M63" i="1"/>
  <c r="O63" i="1"/>
  <c r="L63" i="1"/>
  <c r="K63" i="1"/>
  <c r="L25" i="1"/>
  <c r="O25" i="1"/>
  <c r="K25" i="1"/>
  <c r="L29" i="1"/>
  <c r="O29" i="1"/>
  <c r="K29" i="1"/>
  <c r="O36" i="1"/>
  <c r="K36" i="1"/>
  <c r="N36" i="1"/>
  <c r="L36" i="1"/>
  <c r="O44" i="1"/>
  <c r="K44" i="1"/>
  <c r="N44" i="1"/>
  <c r="L44" i="1"/>
  <c r="M50" i="1"/>
  <c r="L50" i="1"/>
  <c r="O50" i="1"/>
  <c r="N50" i="1"/>
  <c r="K50" i="1"/>
  <c r="O52" i="1"/>
  <c r="K52" i="1"/>
  <c r="N52" i="1"/>
  <c r="M52" i="1"/>
  <c r="L52" i="1"/>
  <c r="N59" i="1"/>
  <c r="M59" i="1"/>
  <c r="O59" i="1"/>
  <c r="L59" i="1"/>
  <c r="K59" i="1"/>
  <c r="M66" i="1"/>
  <c r="L66" i="1"/>
  <c r="O66" i="1"/>
  <c r="N66" i="1"/>
  <c r="K66" i="1"/>
  <c r="O68" i="1"/>
  <c r="K68" i="1"/>
  <c r="N68" i="1"/>
  <c r="M68" i="1"/>
  <c r="L68" i="1"/>
  <c r="M70" i="1"/>
  <c r="L70" i="1"/>
  <c r="N71" i="1"/>
  <c r="M71" i="1"/>
  <c r="O72" i="1"/>
  <c r="K72" i="1"/>
  <c r="N72" i="1"/>
  <c r="M74" i="1"/>
  <c r="L74" i="1"/>
  <c r="N75" i="1"/>
  <c r="M75" i="1"/>
  <c r="O76" i="1"/>
  <c r="K76" i="1"/>
  <c r="N76" i="1"/>
  <c r="M78" i="1"/>
  <c r="L78" i="1"/>
  <c r="L37" i="1"/>
  <c r="O37" i="1"/>
  <c r="K37" i="1"/>
  <c r="L41" i="1"/>
  <c r="O41" i="1"/>
  <c r="K41" i="1"/>
  <c r="L45" i="1"/>
  <c r="O45" i="1"/>
  <c r="K45" i="1"/>
  <c r="L49" i="1"/>
  <c r="O49" i="1"/>
  <c r="K49" i="1"/>
  <c r="L53" i="1"/>
  <c r="O53" i="1"/>
  <c r="K53" i="1"/>
  <c r="L57" i="1"/>
  <c r="O57" i="1"/>
  <c r="K57" i="1"/>
  <c r="L61" i="1"/>
  <c r="O61" i="1"/>
  <c r="K61" i="1"/>
  <c r="L65" i="1"/>
  <c r="O65" i="1"/>
  <c r="K65" i="1"/>
  <c r="L69" i="1"/>
  <c r="O69" i="1"/>
  <c r="K69" i="1"/>
  <c r="K70" i="1"/>
  <c r="K71" i="1"/>
  <c r="L73" i="1"/>
  <c r="O73" i="1"/>
  <c r="K73" i="1"/>
  <c r="K74" i="1"/>
  <c r="K75" i="1"/>
  <c r="L77" i="1"/>
  <c r="O77" i="1"/>
  <c r="K77" i="1"/>
  <c r="K78" i="1"/>
  <c r="L88" i="1"/>
  <c r="L96" i="1" s="1"/>
  <c r="L90" i="1"/>
  <c r="L92" i="1"/>
  <c r="L94" i="1"/>
  <c r="M37" i="1"/>
  <c r="M41" i="1"/>
  <c r="M45" i="1"/>
  <c r="M49" i="1"/>
  <c r="M53" i="1"/>
  <c r="M57" i="1"/>
  <c r="M61" i="1"/>
  <c r="M65" i="1"/>
  <c r="M69" i="1"/>
  <c r="N70" i="1"/>
  <c r="L71" i="1"/>
  <c r="L72" i="1"/>
  <c r="M73" i="1"/>
  <c r="N74" i="1"/>
  <c r="L75" i="1"/>
  <c r="L76" i="1"/>
  <c r="M77" i="1"/>
  <c r="N78" i="1"/>
  <c r="O70" i="1"/>
  <c r="O71" i="1"/>
  <c r="M72" i="1"/>
  <c r="O74" i="1"/>
  <c r="O75" i="1"/>
  <c r="M76" i="1"/>
  <c r="O78" i="1"/>
  <c r="N88" i="1"/>
  <c r="M88" i="1"/>
  <c r="M96" i="1" s="1"/>
  <c r="N90" i="1"/>
  <c r="N96" i="1" s="1"/>
  <c r="M90" i="1"/>
  <c r="N92" i="1"/>
  <c r="M92" i="1"/>
  <c r="N94" i="1"/>
  <c r="M94" i="1"/>
  <c r="K87" i="1"/>
  <c r="K89" i="1"/>
  <c r="K91" i="1"/>
  <c r="K93" i="1"/>
  <c r="K95" i="1"/>
  <c r="M79" i="1" l="1"/>
  <c r="P79" i="1" s="1"/>
  <c r="K96" i="1"/>
  <c r="N79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<sst xmlns="http://schemas.openxmlformats.org/spreadsheetml/2006/main" count="134" uniqueCount="104">
  <si>
    <t>INSTITUTO DOMINICANA PARA LA CALIDAD</t>
  </si>
  <si>
    <t>RELACIÓN DE FACTURAS PENDIENTES DE PAGO</t>
  </si>
  <si>
    <t>VALORES EN RD$</t>
  </si>
  <si>
    <t>FECHA FACTURA</t>
  </si>
  <si>
    <t>NCF: No.</t>
  </si>
  <si>
    <t>PROVEEDOR</t>
  </si>
  <si>
    <t>CONCEPTO</t>
  </si>
  <si>
    <t>MONTO</t>
  </si>
  <si>
    <t>FECHA DE VENCIMIENTO</t>
  </si>
  <si>
    <t>NO VENCIDAS</t>
  </si>
  <si>
    <t>1-30 días</t>
  </si>
  <si>
    <t>31-60 días</t>
  </si>
  <si>
    <t>61-90 días</t>
  </si>
  <si>
    <t>91-Más días</t>
  </si>
  <si>
    <t>DIAS</t>
  </si>
  <si>
    <t>INDOCAL-CCC-PEPU-2025-0005</t>
  </si>
  <si>
    <t>MARGARITA MARIA BUENO TORRES</t>
  </si>
  <si>
    <t>ALQUILER OFICINA REGIONAL NORTE ENE-MAYO.2026</t>
  </si>
  <si>
    <t>E450000141739</t>
  </si>
  <si>
    <t>EDENORTE</t>
  </si>
  <si>
    <t>SERV. DE ENERGIA ELECTRICA</t>
  </si>
  <si>
    <t>{</t>
  </si>
  <si>
    <t>E450000004992</t>
  </si>
  <si>
    <t>SIGMA</t>
  </si>
  <si>
    <t>COMPRA DISEL OPTIMO</t>
  </si>
  <si>
    <t xml:space="preserve"> E450000000020</t>
  </si>
  <si>
    <t>SOLUCIONES MECANICAS</t>
  </si>
  <si>
    <t>COMPRA EQUIPOS DE SEGURIDAD</t>
  </si>
  <si>
    <t>E450000004994</t>
  </si>
  <si>
    <t>E450000001687</t>
  </si>
  <si>
    <t>BONANZA DOMINICANA</t>
  </si>
  <si>
    <t>MATENIMIENTO DE VEHICULOS</t>
  </si>
  <si>
    <t>E450000001690</t>
  </si>
  <si>
    <t>E450000001458</t>
  </si>
  <si>
    <t>DHL</t>
  </si>
  <si>
    <t>ENVIO DE MUESTRA</t>
  </si>
  <si>
    <t>E450000000521</t>
  </si>
  <si>
    <t>GTG INDUSTRIAL</t>
  </si>
  <si>
    <t>COMPRA MATRIALES DE LIMPIEZA</t>
  </si>
  <si>
    <t xml:space="preserve"> E450000000005</t>
  </si>
  <si>
    <t>LUKE BORDADOS</t>
  </si>
  <si>
    <t>COMPRA CAMISAS PARA EMPLEADOS</t>
  </si>
  <si>
    <t>E450000006349</t>
  </si>
  <si>
    <t>SENASA</t>
  </si>
  <si>
    <t>SEGURO DE EMPLEADOS</t>
  </si>
  <si>
    <t>B1500000066</t>
  </si>
  <si>
    <t>TELSERDOM</t>
  </si>
  <si>
    <t>COMPRA DE RADIOS PARA SEGURIDAD</t>
  </si>
  <si>
    <t>E450000101975</t>
  </si>
  <si>
    <t>EDEESTE</t>
  </si>
  <si>
    <t>B1500000288</t>
  </si>
  <si>
    <t>BRYMADA</t>
  </si>
  <si>
    <t>COMPRA DE PAPEL HIGIENICO</t>
  </si>
  <si>
    <t>.E450000000020</t>
  </si>
  <si>
    <t>SELLOS Y MAS</t>
  </si>
  <si>
    <t>COMPRA DE SELLOS</t>
  </si>
  <si>
    <t>OCP-FCR-00004548</t>
  </si>
  <si>
    <t>OFICINA DE COORDINACION PRESIDENCIAL</t>
  </si>
  <si>
    <t>BOLETOS AEREOS Y SEGUROS DE VIAJE EMPLEADOS</t>
  </si>
  <si>
    <t xml:space="preserve"> E450000000004</t>
  </si>
  <si>
    <t>DOMINET</t>
  </si>
  <si>
    <t>ADQUIS. LICENCIAS INFORMATICAS</t>
  </si>
  <si>
    <t>E450000146906</t>
  </si>
  <si>
    <t>CLARO</t>
  </si>
  <si>
    <t>SERV. TELEFONICO</t>
  </si>
  <si>
    <t>E450000147266</t>
  </si>
  <si>
    <t>B1500000181</t>
  </si>
  <si>
    <t>JUAN MATIAS CARDENES</t>
  </si>
  <si>
    <t>SERVICIO DE NOTARIZACION</t>
  </si>
  <si>
    <t>E450000026449</t>
  </si>
  <si>
    <t>PLANETA AZUL</t>
  </si>
  <si>
    <t>COMPRA BOTELLONES DE AGUA</t>
  </si>
  <si>
    <t>E450000123895</t>
  </si>
  <si>
    <t>EDESUR</t>
  </si>
  <si>
    <t>E450000075848</t>
  </si>
  <si>
    <t>TOTAL CUENTAS POR PAGAR PROVEEDORES</t>
  </si>
  <si>
    <t xml:space="preserve">RELACION DE FACTURA FONDO LIQUIDABLE </t>
  </si>
  <si>
    <t>AL 30/11/2024</t>
  </si>
  <si>
    <t>0-30 días</t>
  </si>
  <si>
    <t xml:space="preserve">TOTAL </t>
  </si>
  <si>
    <t>PROVEEDORES INTERNACIONALES</t>
  </si>
  <si>
    <t>COMPROBANTE</t>
  </si>
  <si>
    <t>ABONO</t>
  </si>
  <si>
    <t>LIBRAMIENTO</t>
  </si>
  <si>
    <t>TIPO DE MODEDA</t>
  </si>
  <si>
    <t>EQUIVALENTE EN PESO</t>
  </si>
  <si>
    <t>TASA DE CAMBIO  AL 30/06/2026</t>
  </si>
  <si>
    <t>OBSERVACION</t>
  </si>
  <si>
    <t>SIM</t>
  </si>
  <si>
    <t>MEMBRESIA ANUAL 2027</t>
  </si>
  <si>
    <t>N/A</t>
  </si>
  <si>
    <t>OIML</t>
  </si>
  <si>
    <t>CTL GROUP</t>
  </si>
  <si>
    <t>PUEBAS DE LABORATORIO</t>
  </si>
  <si>
    <t xml:space="preserve"> TOTAL FACTURA INTERNACIONAL</t>
  </si>
  <si>
    <t>C</t>
  </si>
  <si>
    <t>CUENTA POR PAGAR PROVEEDORES</t>
  </si>
  <si>
    <t xml:space="preserve">NOTA: </t>
  </si>
  <si>
    <t>NOTA: EN LA CUENTA DE CUENTAS POR PAGAR SE RECONOCE EL GASTO CORRESPONDIENTE AL ALQUILER DEL EDIFICIO DE LA REGIONAL NORTE, ARRENDADO A LA SRA. MARGARITA BUENO TORRES, CORRESPONDIENTE AL PERÍODO DEL AÑO 2026. EL RECONOCIMIENTO SE REALIZA DE MANERA MENSUAL POR EL VALOR DEVENGADO, SIENDO EL MONTO MENSUAL DE RD$177,000.00.</t>
  </si>
  <si>
    <t>CUENTA POR PAGAR PROVEEDORES INTERNACIONALES</t>
  </si>
  <si>
    <t>TOTAL ADEUDADO</t>
  </si>
  <si>
    <t>REVISADO POR:</t>
  </si>
  <si>
    <t>ELABORADO POR:</t>
  </si>
  <si>
    <t>APROBADO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</si>
</sst>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dd/mm/yyyy;@"/>
    <numFmt numFmtId="166" formatCode="[$-409]d\-mmm\-yy;@"/>
    <numFmt numFmtId="167" formatCode="_(* #,##0.0000_);_(* \(#,##0.0000\);_(* &quot;-&quot;??_);_(@_)"/>
    <numFmt numFmtId="168" formatCode="dd/mm/yy;@"/>
    <numFmt numFmtId="169" formatCode="&quot;RD$&quot;#,##0.00"/>
    <numFmt numFmtId="170" formatCode="[$$-1C0A]#,##0.00_);\([$$-1C0A]#,##0.00\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6"/>
      <name val="Times New Roman"/>
      <family val="1"/>
    </font>
    <font>
      <b/>
      <sz val="16"/>
      <color theme="1"/>
      <name val="Times New Roman"/>
      <family val="1"/>
    </font>
    <font>
      <sz val="16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sz val="9"/>
      <name val="Times New Roman"/>
      <family val="1"/>
    </font>
    <font>
      <sz val="14"/>
      <name val="Times New Roman"/>
      <family val="1"/>
    </font>
    <font>
      <sz val="9"/>
      <color theme="1"/>
      <name val="Times New Roman"/>
      <family val="1"/>
    </font>
    <font>
      <sz val="11"/>
      <name val="Aptos Narrow"/>
      <family val="2"/>
      <scheme val="minor"/>
    </font>
    <font>
      <b/>
      <sz val="9"/>
      <name val="Times New Roman"/>
      <family val="1"/>
    </font>
    <font>
      <sz val="16"/>
      <color theme="1"/>
      <name val="Times New Roman"/>
      <family val="1"/>
    </font>
    <font>
      <sz val="10"/>
      <color theme="1"/>
      <name val="Times New Roman"/>
      <family val="1"/>
    </font>
    <font>
      <sz val="16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24"/>
      </patternFill>
    </fill>
    <fill>
      <patternFill patternType="solid">
        <fgColor theme="5" tint="0.79998168889431442"/>
        <bgColor indexed="26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65" fontId="3" fillId="0" borderId="1" xfId="1" applyNumberFormat="1" applyFont="1" applyFill="1" applyBorder="1" applyAlignment="1">
      <alignment horizontal="center" wrapText="1"/>
    </xf>
    <xf numFmtId="165" fontId="3" fillId="0" borderId="1" xfId="1" applyNumberFormat="1" applyFont="1" applyFill="1" applyBorder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5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164" fontId="5" fillId="0" borderId="5" xfId="1" applyFont="1" applyFill="1" applyBorder="1" applyAlignment="1"/>
    <xf numFmtId="165" fontId="5" fillId="0" borderId="6" xfId="0" applyNumberFormat="1" applyFont="1" applyBorder="1" applyAlignment="1">
      <alignment horizontal="center" wrapText="1"/>
    </xf>
    <xf numFmtId="164" fontId="5" fillId="0" borderId="6" xfId="1" applyFont="1" applyFill="1" applyBorder="1" applyAlignment="1">
      <alignment wrapText="1"/>
    </xf>
    <xf numFmtId="164" fontId="5" fillId="0" borderId="6" xfId="1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165" fontId="5" fillId="0" borderId="6" xfId="0" applyNumberFormat="1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164" fontId="5" fillId="3" borderId="6" xfId="1" applyFont="1" applyFill="1" applyBorder="1" applyAlignment="1">
      <alignment vertical="center" wrapText="1"/>
    </xf>
    <xf numFmtId="164" fontId="5" fillId="0" borderId="6" xfId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164" fontId="5" fillId="0" borderId="6" xfId="1" applyFont="1" applyFill="1" applyBorder="1" applyAlignment="1">
      <alignment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164" fontId="5" fillId="0" borderId="7" xfId="1" applyFont="1" applyFill="1" applyBorder="1" applyAlignment="1">
      <alignment vertical="center" wrapText="1"/>
    </xf>
    <xf numFmtId="166" fontId="6" fillId="0" borderId="6" xfId="0" applyNumberFormat="1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164" fontId="3" fillId="0" borderId="6" xfId="1" applyFont="1" applyFill="1" applyBorder="1" applyAlignment="1">
      <alignment vertical="center" wrapText="1"/>
    </xf>
    <xf numFmtId="164" fontId="8" fillId="4" borderId="6" xfId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164" fontId="6" fillId="0" borderId="0" xfId="1" applyFont="1" applyFill="1" applyBorder="1" applyAlignment="1">
      <alignment vertical="center" wrapText="1"/>
    </xf>
    <xf numFmtId="166" fontId="6" fillId="0" borderId="0" xfId="0" applyNumberFormat="1" applyFont="1" applyAlignment="1">
      <alignment horizontal="center" wrapText="1"/>
    </xf>
    <xf numFmtId="164" fontId="9" fillId="0" borderId="0" xfId="1" applyFont="1" applyFill="1" applyBorder="1"/>
    <xf numFmtId="164" fontId="9" fillId="0" borderId="0" xfId="1" applyFont="1" applyFill="1" applyBorder="1" applyAlignment="1">
      <alignment horizontal="center"/>
    </xf>
    <xf numFmtId="164" fontId="9" fillId="0" borderId="0" xfId="1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6" fillId="0" borderId="0" xfId="1" applyFont="1" applyAlignment="1">
      <alignment horizontal="center" wrapText="1"/>
    </xf>
    <xf numFmtId="164" fontId="10" fillId="0" borderId="0" xfId="0" applyNumberFormat="1" applyFont="1"/>
    <xf numFmtId="164" fontId="6" fillId="0" borderId="0" xfId="0" applyNumberFormat="1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164" fontId="3" fillId="0" borderId="0" xfId="1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0" fillId="4" borderId="0" xfId="0" applyFill="1"/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3" fillId="0" borderId="6" xfId="0" applyNumberFormat="1" applyFont="1" applyBorder="1"/>
    <xf numFmtId="164" fontId="3" fillId="0" borderId="6" xfId="0" applyNumberFormat="1" applyFont="1" applyBorder="1" applyAlignment="1">
      <alignment wrapText="1"/>
    </xf>
    <xf numFmtId="2" fontId="3" fillId="0" borderId="6" xfId="0" applyNumberFormat="1" applyFont="1" applyBorder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164" fontId="11" fillId="0" borderId="0" xfId="1" applyFont="1" applyFill="1" applyBorder="1" applyAlignment="1">
      <alignment horizontal="center" wrapText="1"/>
    </xf>
    <xf numFmtId="166" fontId="11" fillId="0" borderId="0" xfId="0" applyNumberFormat="1" applyFont="1" applyAlignment="1">
      <alignment horizontal="center" wrapText="1"/>
    </xf>
    <xf numFmtId="164" fontId="11" fillId="0" borderId="0" xfId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164" fontId="3" fillId="6" borderId="6" xfId="1" applyFont="1" applyFill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167" fontId="5" fillId="0" borderId="6" xfId="1" applyNumberFormat="1" applyFont="1" applyFill="1" applyBorder="1" applyAlignment="1">
      <alignment horizontal="center" wrapText="1"/>
    </xf>
    <xf numFmtId="15" fontId="12" fillId="0" borderId="6" xfId="0" applyNumberFormat="1" applyFont="1" applyBorder="1" applyAlignment="1">
      <alignment horizontal="center" wrapText="1"/>
    </xf>
    <xf numFmtId="165" fontId="0" fillId="0" borderId="0" xfId="0" applyNumberFormat="1"/>
    <xf numFmtId="4" fontId="5" fillId="0" borderId="6" xfId="0" applyNumberFormat="1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wrapText="1"/>
    </xf>
    <xf numFmtId="168" fontId="5" fillId="0" borderId="6" xfId="0" applyNumberFormat="1" applyFont="1" applyBorder="1" applyAlignment="1">
      <alignment horizontal="center" vertical="center" wrapText="1"/>
    </xf>
    <xf numFmtId="0" fontId="13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0" borderId="6" xfId="1" applyFont="1" applyFill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14" fillId="0" borderId="0" xfId="0" applyFont="1"/>
    <xf numFmtId="0" fontId="11" fillId="0" borderId="0" xfId="0" applyFont="1"/>
    <xf numFmtId="169" fontId="15" fillId="0" borderId="0" xfId="1" applyNumberFormat="1" applyFont="1" applyFill="1" applyBorder="1" applyAlignment="1">
      <alignment horizontal="center" wrapText="1"/>
    </xf>
    <xf numFmtId="0" fontId="4" fillId="0" borderId="0" xfId="0" applyFont="1" applyAlignment="1">
      <alignment horizontal="right"/>
    </xf>
    <xf numFmtId="170" fontId="3" fillId="0" borderId="6" xfId="1" applyNumberFormat="1" applyFont="1" applyFill="1" applyBorder="1" applyAlignment="1">
      <alignment horizontal="right"/>
    </xf>
    <xf numFmtId="164" fontId="16" fillId="0" borderId="0" xfId="0" applyNumberFormat="1" applyFont="1"/>
    <xf numFmtId="0" fontId="16" fillId="0" borderId="12" xfId="0" applyFont="1" applyBorder="1"/>
    <xf numFmtId="0" fontId="17" fillId="0" borderId="13" xfId="0" applyFont="1" applyBorder="1" applyAlignment="1">
      <alignment horizontal="left" vertical="top" wrapText="1"/>
    </xf>
    <xf numFmtId="0" fontId="17" fillId="0" borderId="14" xfId="0" applyFont="1" applyBorder="1" applyAlignment="1">
      <alignment horizontal="left" vertical="top" wrapText="1"/>
    </xf>
    <xf numFmtId="0" fontId="17" fillId="0" borderId="15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16" fillId="0" borderId="0" xfId="0" applyFont="1"/>
    <xf numFmtId="0" fontId="17" fillId="0" borderId="16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17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19" xfId="0" applyFont="1" applyBorder="1" applyAlignment="1">
      <alignment horizontal="left" vertical="top" wrapText="1"/>
    </xf>
    <xf numFmtId="0" fontId="17" fillId="0" borderId="20" xfId="0" applyFont="1" applyBorder="1" applyAlignment="1">
      <alignment horizontal="left" vertical="top" wrapText="1"/>
    </xf>
    <xf numFmtId="0" fontId="16" fillId="4" borderId="0" xfId="0" applyFont="1" applyFill="1"/>
    <xf numFmtId="164" fontId="16" fillId="0" borderId="0" xfId="1" applyFont="1" applyAlignment="1">
      <alignment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164" fontId="4" fillId="4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center" vertical="top"/>
    </xf>
    <xf numFmtId="164" fontId="16" fillId="0" borderId="0" xfId="0" applyNumberFormat="1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3" xfId="0" applyBorder="1" applyAlignment="1">
      <alignment horizontal="justify" vertical="top" wrapText="1"/>
    </xf>
    <xf numFmtId="0" fontId="0" fillId="0" borderId="15" xfId="0" applyBorder="1" applyAlignment="1">
      <alignment horizontal="justify" vertical="top" wrapText="1"/>
    </xf>
    <xf numFmtId="0" fontId="0" fillId="0" borderId="16" xfId="0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0" fillId="0" borderId="20" xfId="0" applyBorder="1" applyAlignment="1">
      <alignment horizontal="justify" vertical="top" wrapText="1"/>
    </xf>
  </cellXfs>
  <cellStyles count="2">
    <cellStyle name="Millares" xfId="1" builtinId="3"/>
    <cellStyle name="Normal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2354035</xdr:colOff>
      <xdr:row>118</xdr:row>
      <xdr:rowOff>13607</xdr:rowOff>
    </xdr:from>
    <xdr:to>
      <xdr:col>8</xdr:col>
      <xdr:colOff>1115786</xdr:colOff>
      <xdr:row>118</xdr:row>
      <xdr:rowOff>13607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257E5A7E-7897-448E-B210-64C0C50A28E7}"/>
            </a:ext>
          </a:extLst>
        </xdr:cNvPr>
        <xdr:cNvCxnSpPr/>
      </xdr:nvCxnSpPr>
      <xdr:spPr>
        <a:xfrm>
          <a:off x="10335985" y="13243832"/>
          <a:ext cx="81153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734785</xdr:colOff>
      <xdr:row>120</xdr:row>
      <xdr:rowOff>258535</xdr:rowOff>
    </xdr:from>
    <xdr:to>
      <xdr:col>14</xdr:col>
      <xdr:colOff>816428</xdr:colOff>
      <xdr:row>120</xdr:row>
      <xdr:rowOff>258535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ADFF20C-17B1-4073-924A-830708D57BBB}"/>
            </a:ext>
          </a:extLst>
        </xdr:cNvPr>
        <xdr:cNvCxnSpPr/>
      </xdr:nvCxnSpPr>
      <xdr:spPr>
        <a:xfrm>
          <a:off x="21623110" y="14022160"/>
          <a:ext cx="60728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598714</xdr:colOff>
      <xdr:row>121</xdr:row>
      <xdr:rowOff>0</xdr:rowOff>
    </xdr:from>
    <xdr:to>
      <xdr:col>5</xdr:col>
      <xdr:colOff>4191000</xdr:colOff>
      <xdr:row>121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7EF9298-090D-4D93-B590-2790B411F423}"/>
            </a:ext>
          </a:extLst>
        </xdr:cNvPr>
        <xdr:cNvCxnSpPr/>
      </xdr:nvCxnSpPr>
      <xdr:spPr>
        <a:xfrm>
          <a:off x="1570264" y="14030325"/>
          <a:ext cx="608783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6FC50-A5BF-4636-A571-BD5168F6F599}">
  <sheetPr>
    <pageSetUpPr fitToPage="1"/>
  </sheetPr>
  <dimension ref="A1:Q135"/>
  <sheetViews>
    <sheetView tabSelected="1" topLeftCell="D26" zoomScale="70" zoomScaleNormal="70" zoomScaleSheetLayoutView="56" zoomScalePageLayoutView="60" workbookViewId="0">
      <selection activeCell="E125" sqref="E125"/>
    </sheetView>
  </sheetViews>
  <sheetFormatPr baseColWidth="10" defaultColWidth="11.42578125" defaultRowHeight="15" x14ac:dyDescent="0.25"/>
  <cols>
    <col min="1" max="2" width="0" hidden="1" customWidth="1"/>
    <col min="3" max="3" width="5.42578125" customWidth="1"/>
    <col min="4" max="4" width="9.140625" bestFit="1" customWidth="1"/>
    <col min="5" max="5" width="37.42578125" customWidth="1"/>
    <col min="6" max="6" width="67.7109375" customWidth="1"/>
    <col min="7" max="7" width="76" customWidth="1"/>
    <col min="8" max="8" width="64.28515625" customWidth="1"/>
    <col min="9" max="9" width="25.5703125" customWidth="1"/>
    <col min="10" max="10" width="27.7109375" customWidth="1"/>
    <col min="11" max="11" width="25.7109375" customWidth="1"/>
    <col min="12" max="12" width="24" customWidth="1"/>
    <col min="13" max="13" width="21.85546875" customWidth="1"/>
    <col min="14" max="14" width="18.28515625" style="125" customWidth="1"/>
    <col min="15" max="15" width="27.42578125" style="126" customWidth="1"/>
    <col min="16" max="16" width="14.7109375" customWidth="1"/>
    <col min="17" max="17" width="13.140625" customWidth="1"/>
  </cols>
  <sheetData>
    <row r="1" spans="1:16" x14ac:dyDescent="0.25">
      <c r="C1">
        <v>4</v>
      </c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6" ht="20.25" x14ac:dyDescent="0.3">
      <c r="E2" s="4" t="s">
        <v>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20.25" x14ac:dyDescent="0.3">
      <c r="E3" s="4" t="s">
        <v>1</v>
      </c>
      <c r="F3" s="4"/>
      <c r="G3" s="4"/>
      <c r="H3" s="4"/>
      <c r="I3" s="4"/>
      <c r="J3" s="4"/>
      <c r="K3" s="4"/>
      <c r="L3" s="4"/>
      <c r="M3" s="4"/>
      <c r="N3" s="4"/>
      <c r="O3" s="4"/>
    </row>
    <row r="4" spans="1:16" ht="20.25" x14ac:dyDescent="0.3">
      <c r="E4" s="4" t="s">
        <v>2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16" ht="21" thickBot="1" x14ac:dyDescent="0.35">
      <c r="E5" s="5">
        <v>46203</v>
      </c>
      <c r="F5" s="5"/>
      <c r="G5" s="5"/>
      <c r="H5" s="5"/>
      <c r="I5" s="5"/>
      <c r="J5" s="5"/>
      <c r="K5" s="5"/>
      <c r="L5" s="5"/>
      <c r="M5" s="5"/>
      <c r="N5" s="5"/>
      <c r="O5" s="5"/>
      <c r="P5" s="6"/>
    </row>
    <row r="6" spans="1:16" ht="41.25" thickBot="1" x14ac:dyDescent="0.3">
      <c r="E6" s="7" t="s">
        <v>3</v>
      </c>
      <c r="F6" s="8" t="s">
        <v>4</v>
      </c>
      <c r="G6" s="9" t="s">
        <v>5</v>
      </c>
      <c r="H6" s="7" t="s">
        <v>6</v>
      </c>
      <c r="I6" s="7" t="s">
        <v>7</v>
      </c>
      <c r="J6" s="7" t="s">
        <v>8</v>
      </c>
      <c r="K6" s="7" t="s">
        <v>9</v>
      </c>
      <c r="L6" s="7" t="s">
        <v>10</v>
      </c>
      <c r="M6" s="7" t="s">
        <v>11</v>
      </c>
      <c r="N6" s="7" t="s">
        <v>12</v>
      </c>
      <c r="O6" s="7" t="s">
        <v>13</v>
      </c>
      <c r="P6" s="7" t="s">
        <v>14</v>
      </c>
    </row>
    <row r="7" spans="1:16" s="10" customFormat="1" ht="17.25" customHeight="1" x14ac:dyDescent="0.3">
      <c r="D7" s="10" cm="1">
        <f t="array" ref="D7:D28">+_xlfn.SEQUENCE(COUNTA(E7:E81))</f>
        <v>1</v>
      </c>
      <c r="E7" s="11">
        <v>46023</v>
      </c>
      <c r="F7" s="12" t="s">
        <v>15</v>
      </c>
      <c r="G7" s="13" t="s">
        <v>16</v>
      </c>
      <c r="H7" s="13" t="s">
        <v>17</v>
      </c>
      <c r="I7" s="14">
        <f>531000+177000+177000+177000</f>
        <v>1062000</v>
      </c>
      <c r="J7" s="15">
        <f t="shared" ref="J7:J70" si="0">+E7+30</f>
        <v>46053</v>
      </c>
      <c r="K7" s="16">
        <f t="shared" ref="K7:K70" si="1">+IF(P7&lt;=0,I7,0)</f>
        <v>0</v>
      </c>
      <c r="L7" s="17">
        <f t="shared" ref="L7:L70" si="2">+IF(AND(P7&gt;=1,P7&lt;=30),I7,0)</f>
        <v>0</v>
      </c>
      <c r="M7" s="16">
        <f t="shared" ref="M7:M70" si="3">+IF(AND(P7&gt;=31,P7&lt;=60),I7,0)</f>
        <v>0</v>
      </c>
      <c r="N7" s="17">
        <f t="shared" ref="N7:N70" si="4">+IF(AND(P7&gt;60,P7&lt;=90),I7,0)</f>
        <v>0</v>
      </c>
      <c r="O7" s="17">
        <f t="shared" ref="O7:O70" si="5">+IF(P7&gt;91,I7,0)</f>
        <v>1062000</v>
      </c>
      <c r="P7" s="18">
        <f>+$E$5-J7</f>
        <v>150</v>
      </c>
    </row>
    <row r="8" spans="1:16" s="10" customFormat="1" ht="17.25" customHeight="1" x14ac:dyDescent="0.3">
      <c r="A8"/>
      <c r="B8"/>
      <c r="D8" s="10">
        <v>2</v>
      </c>
      <c r="E8" s="15">
        <v>46185</v>
      </c>
      <c r="F8" s="19" t="s">
        <v>18</v>
      </c>
      <c r="G8" s="13" t="s">
        <v>19</v>
      </c>
      <c r="H8" s="20" t="s">
        <v>20</v>
      </c>
      <c r="I8" s="16">
        <v>16823.849999999999</v>
      </c>
      <c r="J8" s="15">
        <f t="shared" si="0"/>
        <v>46215</v>
      </c>
      <c r="K8" s="16">
        <f t="shared" si="1"/>
        <v>16823.849999999999</v>
      </c>
      <c r="L8" s="17">
        <f t="shared" si="2"/>
        <v>0</v>
      </c>
      <c r="M8" s="16">
        <f t="shared" si="3"/>
        <v>0</v>
      </c>
      <c r="N8" s="17">
        <f t="shared" si="4"/>
        <v>0</v>
      </c>
      <c r="O8" s="17">
        <f t="shared" si="5"/>
        <v>0</v>
      </c>
      <c r="P8" s="18">
        <f t="shared" ref="P8:P33" si="6">+$E$5-J8</f>
        <v>-12</v>
      </c>
    </row>
    <row r="9" spans="1:16" s="10" customFormat="1" ht="17.25" customHeight="1" x14ac:dyDescent="0.3">
      <c r="A9" s="10" t="s">
        <v>21</v>
      </c>
      <c r="D9" s="10">
        <v>3</v>
      </c>
      <c r="E9" s="15">
        <v>46189</v>
      </c>
      <c r="F9" s="19" t="s">
        <v>22</v>
      </c>
      <c r="G9" s="13" t="s">
        <v>23</v>
      </c>
      <c r="H9" s="13" t="s">
        <v>24</v>
      </c>
      <c r="I9" s="16">
        <v>17586</v>
      </c>
      <c r="J9" s="15">
        <f>+E9+30</f>
        <v>46219</v>
      </c>
      <c r="K9" s="16">
        <f>+IF(P9&lt;=0,I9,0)</f>
        <v>17586</v>
      </c>
      <c r="L9" s="17">
        <f>+IF(AND(P9&gt;=1,P9&lt;=30),I9,0)</f>
        <v>0</v>
      </c>
      <c r="M9" s="16">
        <f>+IF(AND(P9&gt;=31,P9&lt;=60),I9,0)</f>
        <v>0</v>
      </c>
      <c r="N9" s="17">
        <f>+IF(AND(P9&gt;60,P9&lt;=90),I9,0)</f>
        <v>0</v>
      </c>
      <c r="O9" s="17">
        <f>+IF(P9&gt;91,I9,0)</f>
        <v>0</v>
      </c>
      <c r="P9" s="18">
        <f>+$E$5-J9</f>
        <v>-16</v>
      </c>
    </row>
    <row r="10" spans="1:16" s="10" customFormat="1" ht="17.25" customHeight="1" x14ac:dyDescent="0.3">
      <c r="A10"/>
      <c r="B10"/>
      <c r="D10" s="10">
        <v>4</v>
      </c>
      <c r="E10" s="15">
        <v>46191</v>
      </c>
      <c r="F10" s="19" t="s">
        <v>25</v>
      </c>
      <c r="G10" s="20" t="s">
        <v>26</v>
      </c>
      <c r="H10" s="20" t="s">
        <v>27</v>
      </c>
      <c r="I10" s="16">
        <v>53737.2</v>
      </c>
      <c r="J10" s="15">
        <f t="shared" ref="J10" si="7">+E10+30</f>
        <v>46221</v>
      </c>
      <c r="K10" s="16">
        <f t="shared" ref="K10" si="8">+IF(P10&lt;=0,I10,0)</f>
        <v>53737.2</v>
      </c>
      <c r="L10" s="17">
        <f t="shared" ref="L10" si="9">+IF(AND(P10&gt;=1,P10&lt;=30),I10,0)</f>
        <v>0</v>
      </c>
      <c r="M10" s="16">
        <f t="shared" ref="M10" si="10">+IF(AND(P10&gt;=31,P10&lt;=60),I10,0)</f>
        <v>0</v>
      </c>
      <c r="N10" s="17">
        <f t="shared" ref="N10" si="11">+IF(AND(P10&gt;60,P10&lt;=90),I10,0)</f>
        <v>0</v>
      </c>
      <c r="O10" s="17">
        <f t="shared" ref="O10" si="12">+IF(P10&gt;91,I10,0)</f>
        <v>0</v>
      </c>
      <c r="P10" s="18">
        <f t="shared" ref="P10" si="13">+$E$5-J10</f>
        <v>-18</v>
      </c>
    </row>
    <row r="11" spans="1:16" ht="17.25" customHeight="1" x14ac:dyDescent="0.3">
      <c r="D11">
        <v>5</v>
      </c>
      <c r="E11" s="15">
        <v>46191</v>
      </c>
      <c r="F11" s="19" t="s">
        <v>28</v>
      </c>
      <c r="G11" s="13" t="s">
        <v>23</v>
      </c>
      <c r="H11" s="13" t="s">
        <v>24</v>
      </c>
      <c r="I11" s="16">
        <v>11724</v>
      </c>
      <c r="J11" s="15">
        <f t="shared" si="0"/>
        <v>46221</v>
      </c>
      <c r="K11" s="16">
        <f t="shared" si="1"/>
        <v>11724</v>
      </c>
      <c r="L11" s="17">
        <f t="shared" si="2"/>
        <v>0</v>
      </c>
      <c r="M11" s="16">
        <f t="shared" si="3"/>
        <v>0</v>
      </c>
      <c r="N11" s="17">
        <f t="shared" si="4"/>
        <v>0</v>
      </c>
      <c r="O11" s="17">
        <f t="shared" si="5"/>
        <v>0</v>
      </c>
      <c r="P11" s="18">
        <f t="shared" si="6"/>
        <v>-18</v>
      </c>
    </row>
    <row r="12" spans="1:16" ht="17.25" customHeight="1" x14ac:dyDescent="0.3">
      <c r="D12">
        <v>6</v>
      </c>
      <c r="E12" s="15">
        <v>46192</v>
      </c>
      <c r="F12" s="19" t="s">
        <v>29</v>
      </c>
      <c r="G12" s="13" t="s">
        <v>30</v>
      </c>
      <c r="H12" s="13" t="s">
        <v>31</v>
      </c>
      <c r="I12" s="16">
        <v>102189.9</v>
      </c>
      <c r="J12" s="15">
        <f t="shared" si="0"/>
        <v>46222</v>
      </c>
      <c r="K12" s="16">
        <f t="shared" si="1"/>
        <v>102189.9</v>
      </c>
      <c r="L12" s="17">
        <f t="shared" si="2"/>
        <v>0</v>
      </c>
      <c r="M12" s="16">
        <f t="shared" si="3"/>
        <v>0</v>
      </c>
      <c r="N12" s="17">
        <f t="shared" si="4"/>
        <v>0</v>
      </c>
      <c r="O12" s="17">
        <f t="shared" si="5"/>
        <v>0</v>
      </c>
      <c r="P12" s="18">
        <f t="shared" si="6"/>
        <v>-19</v>
      </c>
    </row>
    <row r="13" spans="1:16" ht="17.25" customHeight="1" x14ac:dyDescent="0.3">
      <c r="D13">
        <v>7</v>
      </c>
      <c r="E13" s="15">
        <v>46195</v>
      </c>
      <c r="F13" s="19" t="s">
        <v>32</v>
      </c>
      <c r="G13" s="13" t="s">
        <v>30</v>
      </c>
      <c r="H13" s="13" t="s">
        <v>31</v>
      </c>
      <c r="I13" s="16">
        <v>16929.009999999998</v>
      </c>
      <c r="J13" s="15">
        <f t="shared" si="0"/>
        <v>46225</v>
      </c>
      <c r="K13" s="16">
        <f t="shared" si="1"/>
        <v>16929.009999999998</v>
      </c>
      <c r="L13" s="17">
        <f t="shared" si="2"/>
        <v>0</v>
      </c>
      <c r="M13" s="16">
        <f t="shared" si="3"/>
        <v>0</v>
      </c>
      <c r="N13" s="17">
        <f t="shared" si="4"/>
        <v>0</v>
      </c>
      <c r="O13" s="17">
        <f t="shared" si="5"/>
        <v>0</v>
      </c>
      <c r="P13" s="18">
        <f t="shared" si="6"/>
        <v>-22</v>
      </c>
    </row>
    <row r="14" spans="1:16" ht="17.25" customHeight="1" x14ac:dyDescent="0.3">
      <c r="D14">
        <v>8</v>
      </c>
      <c r="E14" s="15">
        <v>46195</v>
      </c>
      <c r="F14" s="19" t="s">
        <v>33</v>
      </c>
      <c r="G14" s="13" t="s">
        <v>34</v>
      </c>
      <c r="H14" s="20" t="s">
        <v>35</v>
      </c>
      <c r="I14" s="16">
        <v>17271.28</v>
      </c>
      <c r="J14" s="15">
        <f t="shared" si="0"/>
        <v>46225</v>
      </c>
      <c r="K14" s="16">
        <f t="shared" si="1"/>
        <v>17271.28</v>
      </c>
      <c r="L14" s="17">
        <f t="shared" si="2"/>
        <v>0</v>
      </c>
      <c r="M14" s="16">
        <f t="shared" si="3"/>
        <v>0</v>
      </c>
      <c r="N14" s="17">
        <f t="shared" si="4"/>
        <v>0</v>
      </c>
      <c r="O14" s="17">
        <f t="shared" si="5"/>
        <v>0</v>
      </c>
      <c r="P14" s="18">
        <f t="shared" si="6"/>
        <v>-22</v>
      </c>
    </row>
    <row r="15" spans="1:16" ht="17.25" customHeight="1" x14ac:dyDescent="0.3">
      <c r="D15">
        <v>9</v>
      </c>
      <c r="E15" s="15">
        <v>46195</v>
      </c>
      <c r="F15" s="19" t="s">
        <v>36</v>
      </c>
      <c r="G15" s="13" t="s">
        <v>37</v>
      </c>
      <c r="H15" s="20" t="s">
        <v>38</v>
      </c>
      <c r="I15" s="16">
        <v>106105.60000000001</v>
      </c>
      <c r="J15" s="15">
        <f t="shared" si="0"/>
        <v>46225</v>
      </c>
      <c r="K15" s="16">
        <f t="shared" si="1"/>
        <v>106105.60000000001</v>
      </c>
      <c r="L15" s="17">
        <f t="shared" si="2"/>
        <v>0</v>
      </c>
      <c r="M15" s="16">
        <f t="shared" si="3"/>
        <v>0</v>
      </c>
      <c r="N15" s="17">
        <f t="shared" si="4"/>
        <v>0</v>
      </c>
      <c r="O15" s="17">
        <f t="shared" si="5"/>
        <v>0</v>
      </c>
      <c r="P15" s="18">
        <f t="shared" si="6"/>
        <v>-22</v>
      </c>
    </row>
    <row r="16" spans="1:16" ht="17.25" customHeight="1" x14ac:dyDescent="0.3">
      <c r="D16">
        <v>10</v>
      </c>
      <c r="E16" s="15">
        <v>46196</v>
      </c>
      <c r="F16" s="19" t="s">
        <v>39</v>
      </c>
      <c r="G16" s="20" t="s">
        <v>40</v>
      </c>
      <c r="H16" s="20" t="s">
        <v>41</v>
      </c>
      <c r="I16" s="16">
        <v>196352</v>
      </c>
      <c r="J16" s="15">
        <f t="shared" si="0"/>
        <v>46226</v>
      </c>
      <c r="K16" s="16">
        <f t="shared" si="1"/>
        <v>196352</v>
      </c>
      <c r="L16" s="17">
        <f t="shared" si="2"/>
        <v>0</v>
      </c>
      <c r="M16" s="16">
        <f t="shared" si="3"/>
        <v>0</v>
      </c>
      <c r="N16" s="17">
        <f t="shared" si="4"/>
        <v>0</v>
      </c>
      <c r="O16" s="17">
        <f t="shared" si="5"/>
        <v>0</v>
      </c>
      <c r="P16" s="18">
        <f t="shared" si="6"/>
        <v>-23</v>
      </c>
    </row>
    <row r="17" spans="4:16" ht="17.25" customHeight="1" x14ac:dyDescent="0.3">
      <c r="D17">
        <v>11</v>
      </c>
      <c r="E17" s="15">
        <v>46196</v>
      </c>
      <c r="F17" s="19" t="s">
        <v>42</v>
      </c>
      <c r="G17" s="20" t="s">
        <v>43</v>
      </c>
      <c r="H17" s="20" t="s">
        <v>44</v>
      </c>
      <c r="I17" s="16">
        <v>420697.8</v>
      </c>
      <c r="J17" s="15">
        <f t="shared" si="0"/>
        <v>46226</v>
      </c>
      <c r="K17" s="16">
        <f t="shared" si="1"/>
        <v>420697.8</v>
      </c>
      <c r="L17" s="17">
        <f t="shared" si="2"/>
        <v>0</v>
      </c>
      <c r="M17" s="16">
        <f t="shared" si="3"/>
        <v>0</v>
      </c>
      <c r="N17" s="17">
        <f t="shared" si="4"/>
        <v>0</v>
      </c>
      <c r="O17" s="17">
        <f t="shared" si="5"/>
        <v>0</v>
      </c>
      <c r="P17" s="18">
        <f t="shared" si="6"/>
        <v>-23</v>
      </c>
    </row>
    <row r="18" spans="4:16" ht="17.25" customHeight="1" x14ac:dyDescent="0.3">
      <c r="D18">
        <v>12</v>
      </c>
      <c r="E18" s="15">
        <v>46196</v>
      </c>
      <c r="F18" s="19" t="s">
        <v>45</v>
      </c>
      <c r="G18" s="13" t="s">
        <v>46</v>
      </c>
      <c r="H18" s="13" t="s">
        <v>47</v>
      </c>
      <c r="I18" s="16">
        <v>19470</v>
      </c>
      <c r="J18" s="15">
        <f t="shared" si="0"/>
        <v>46226</v>
      </c>
      <c r="K18" s="16">
        <f t="shared" si="1"/>
        <v>19470</v>
      </c>
      <c r="L18" s="17">
        <f t="shared" si="2"/>
        <v>0</v>
      </c>
      <c r="M18" s="16">
        <f t="shared" si="3"/>
        <v>0</v>
      </c>
      <c r="N18" s="17">
        <f t="shared" si="4"/>
        <v>0</v>
      </c>
      <c r="O18" s="17">
        <f t="shared" si="5"/>
        <v>0</v>
      </c>
      <c r="P18" s="18">
        <f t="shared" si="6"/>
        <v>-23</v>
      </c>
    </row>
    <row r="19" spans="4:16" ht="17.25" customHeight="1" x14ac:dyDescent="0.3">
      <c r="D19">
        <v>13</v>
      </c>
      <c r="E19" s="15">
        <v>46196</v>
      </c>
      <c r="F19" s="19" t="s">
        <v>48</v>
      </c>
      <c r="G19" s="13" t="s">
        <v>49</v>
      </c>
      <c r="H19" s="13" t="s">
        <v>20</v>
      </c>
      <c r="I19" s="16">
        <v>75960.399999999994</v>
      </c>
      <c r="J19" s="15">
        <f t="shared" si="0"/>
        <v>46226</v>
      </c>
      <c r="K19" s="16">
        <f t="shared" si="1"/>
        <v>75960.399999999994</v>
      </c>
      <c r="L19" s="17">
        <f t="shared" si="2"/>
        <v>0</v>
      </c>
      <c r="M19" s="16">
        <f t="shared" si="3"/>
        <v>0</v>
      </c>
      <c r="N19" s="17">
        <f t="shared" si="4"/>
        <v>0</v>
      </c>
      <c r="O19" s="17">
        <f t="shared" si="5"/>
        <v>0</v>
      </c>
      <c r="P19" s="18">
        <f t="shared" si="6"/>
        <v>-23</v>
      </c>
    </row>
    <row r="20" spans="4:16" ht="17.25" customHeight="1" x14ac:dyDescent="0.3">
      <c r="D20">
        <v>14</v>
      </c>
      <c r="E20" s="15">
        <v>46197</v>
      </c>
      <c r="F20" s="19" t="s">
        <v>50</v>
      </c>
      <c r="G20" s="13" t="s">
        <v>51</v>
      </c>
      <c r="H20" s="13" t="s">
        <v>52</v>
      </c>
      <c r="I20" s="16">
        <v>33187.5</v>
      </c>
      <c r="J20" s="15">
        <f t="shared" si="0"/>
        <v>46227</v>
      </c>
      <c r="K20" s="16">
        <f t="shared" si="1"/>
        <v>33187.5</v>
      </c>
      <c r="L20" s="17">
        <f t="shared" si="2"/>
        <v>0</v>
      </c>
      <c r="M20" s="16">
        <f t="shared" si="3"/>
        <v>0</v>
      </c>
      <c r="N20" s="17">
        <f t="shared" si="4"/>
        <v>0</v>
      </c>
      <c r="O20" s="17">
        <f t="shared" si="5"/>
        <v>0</v>
      </c>
      <c r="P20" s="18">
        <f t="shared" si="6"/>
        <v>-24</v>
      </c>
    </row>
    <row r="21" spans="4:16" ht="17.25" customHeight="1" x14ac:dyDescent="0.3">
      <c r="D21">
        <v>15</v>
      </c>
      <c r="E21" s="15">
        <v>46198</v>
      </c>
      <c r="F21" s="19" t="s">
        <v>53</v>
      </c>
      <c r="G21" s="13" t="s">
        <v>54</v>
      </c>
      <c r="H21" s="20" t="s">
        <v>55</v>
      </c>
      <c r="I21" s="16">
        <v>6796.8</v>
      </c>
      <c r="J21" s="15">
        <f t="shared" si="0"/>
        <v>46228</v>
      </c>
      <c r="K21" s="16">
        <f t="shared" si="1"/>
        <v>6796.8</v>
      </c>
      <c r="L21" s="17">
        <f t="shared" si="2"/>
        <v>0</v>
      </c>
      <c r="M21" s="16">
        <f t="shared" si="3"/>
        <v>0</v>
      </c>
      <c r="N21" s="17">
        <f t="shared" si="4"/>
        <v>0</v>
      </c>
      <c r="O21" s="17">
        <f t="shared" si="5"/>
        <v>0</v>
      </c>
      <c r="P21" s="18">
        <f t="shared" si="6"/>
        <v>-25</v>
      </c>
    </row>
    <row r="22" spans="4:16" ht="17.25" customHeight="1" x14ac:dyDescent="0.3">
      <c r="D22">
        <v>16</v>
      </c>
      <c r="E22" s="15">
        <v>46198</v>
      </c>
      <c r="F22" s="19" t="s">
        <v>56</v>
      </c>
      <c r="G22" s="20" t="s">
        <v>57</v>
      </c>
      <c r="H22" s="20" t="s">
        <v>58</v>
      </c>
      <c r="I22" s="16">
        <v>51195.040000000001</v>
      </c>
      <c r="J22" s="15">
        <f t="shared" si="0"/>
        <v>46228</v>
      </c>
      <c r="K22" s="16">
        <f t="shared" si="1"/>
        <v>51195.040000000001</v>
      </c>
      <c r="L22" s="17">
        <f t="shared" si="2"/>
        <v>0</v>
      </c>
      <c r="M22" s="16">
        <f t="shared" si="3"/>
        <v>0</v>
      </c>
      <c r="N22" s="17">
        <f t="shared" si="4"/>
        <v>0</v>
      </c>
      <c r="O22" s="17">
        <f t="shared" si="5"/>
        <v>0</v>
      </c>
      <c r="P22" s="18">
        <f t="shared" si="6"/>
        <v>-25</v>
      </c>
    </row>
    <row r="23" spans="4:16" ht="17.25" customHeight="1" x14ac:dyDescent="0.3">
      <c r="D23">
        <v>17</v>
      </c>
      <c r="E23" s="15">
        <v>46198</v>
      </c>
      <c r="F23" s="19" t="s">
        <v>59</v>
      </c>
      <c r="G23" s="13" t="s">
        <v>60</v>
      </c>
      <c r="H23" s="20" t="s">
        <v>61</v>
      </c>
      <c r="I23" s="16">
        <v>1347500</v>
      </c>
      <c r="J23" s="15">
        <f t="shared" si="0"/>
        <v>46228</v>
      </c>
      <c r="K23" s="16">
        <f t="shared" si="1"/>
        <v>1347500</v>
      </c>
      <c r="L23" s="17">
        <f t="shared" si="2"/>
        <v>0</v>
      </c>
      <c r="M23" s="16">
        <f t="shared" si="3"/>
        <v>0</v>
      </c>
      <c r="N23" s="17">
        <f t="shared" si="4"/>
        <v>0</v>
      </c>
      <c r="O23" s="17">
        <f t="shared" si="5"/>
        <v>0</v>
      </c>
      <c r="P23" s="18">
        <f t="shared" si="6"/>
        <v>-25</v>
      </c>
    </row>
    <row r="24" spans="4:16" ht="17.25" customHeight="1" x14ac:dyDescent="0.3">
      <c r="D24">
        <v>18</v>
      </c>
      <c r="E24" s="11">
        <v>46200</v>
      </c>
      <c r="F24" s="19" t="s">
        <v>62</v>
      </c>
      <c r="G24" s="13" t="s">
        <v>63</v>
      </c>
      <c r="H24" s="13" t="s">
        <v>64</v>
      </c>
      <c r="I24" s="14">
        <v>119844.38</v>
      </c>
      <c r="J24" s="15">
        <f t="shared" si="0"/>
        <v>46230</v>
      </c>
      <c r="K24" s="16">
        <f t="shared" si="1"/>
        <v>119844.38</v>
      </c>
      <c r="L24" s="17">
        <f t="shared" si="2"/>
        <v>0</v>
      </c>
      <c r="M24" s="16">
        <f t="shared" si="3"/>
        <v>0</v>
      </c>
      <c r="N24" s="17">
        <f t="shared" si="4"/>
        <v>0</v>
      </c>
      <c r="O24" s="17">
        <f t="shared" si="5"/>
        <v>0</v>
      </c>
      <c r="P24" s="18">
        <f t="shared" si="6"/>
        <v>-27</v>
      </c>
    </row>
    <row r="25" spans="4:16" ht="17.25" customHeight="1" x14ac:dyDescent="0.3">
      <c r="D25">
        <v>19</v>
      </c>
      <c r="E25" s="11">
        <v>46200</v>
      </c>
      <c r="F25" s="19" t="s">
        <v>65</v>
      </c>
      <c r="G25" s="13" t="s">
        <v>63</v>
      </c>
      <c r="H25" s="13" t="s">
        <v>64</v>
      </c>
      <c r="I25" s="14">
        <v>292192.75</v>
      </c>
      <c r="J25" s="15">
        <f t="shared" si="0"/>
        <v>46230</v>
      </c>
      <c r="K25" s="16">
        <f t="shared" si="1"/>
        <v>292192.75</v>
      </c>
      <c r="L25" s="17">
        <f t="shared" si="2"/>
        <v>0</v>
      </c>
      <c r="M25" s="16">
        <f t="shared" si="3"/>
        <v>0</v>
      </c>
      <c r="N25" s="17">
        <f t="shared" si="4"/>
        <v>0</v>
      </c>
      <c r="O25" s="17">
        <f t="shared" si="5"/>
        <v>0</v>
      </c>
      <c r="P25" s="18">
        <f t="shared" si="6"/>
        <v>-27</v>
      </c>
    </row>
    <row r="26" spans="4:16" ht="17.25" customHeight="1" x14ac:dyDescent="0.3">
      <c r="D26">
        <v>20</v>
      </c>
      <c r="E26" s="15">
        <v>46203</v>
      </c>
      <c r="F26" s="19" t="s">
        <v>66</v>
      </c>
      <c r="G26" s="20" t="s">
        <v>67</v>
      </c>
      <c r="H26" s="13" t="s">
        <v>68</v>
      </c>
      <c r="I26" s="16">
        <v>20650</v>
      </c>
      <c r="J26" s="15">
        <f t="shared" si="0"/>
        <v>46233</v>
      </c>
      <c r="K26" s="16">
        <f t="shared" si="1"/>
        <v>20650</v>
      </c>
      <c r="L26" s="17">
        <f t="shared" si="2"/>
        <v>0</v>
      </c>
      <c r="M26" s="16">
        <f t="shared" si="3"/>
        <v>0</v>
      </c>
      <c r="N26" s="17">
        <f t="shared" si="4"/>
        <v>0</v>
      </c>
      <c r="O26" s="17">
        <f t="shared" si="5"/>
        <v>0</v>
      </c>
      <c r="P26" s="18">
        <f t="shared" si="6"/>
        <v>-30</v>
      </c>
    </row>
    <row r="27" spans="4:16" ht="17.25" customHeight="1" x14ac:dyDescent="0.3">
      <c r="D27">
        <v>21</v>
      </c>
      <c r="E27" s="15">
        <v>46203</v>
      </c>
      <c r="F27" s="19" t="s">
        <v>69</v>
      </c>
      <c r="G27" s="20" t="s">
        <v>70</v>
      </c>
      <c r="H27" s="13" t="s">
        <v>71</v>
      </c>
      <c r="I27" s="16">
        <v>5700</v>
      </c>
      <c r="J27" s="15">
        <f t="shared" si="0"/>
        <v>46233</v>
      </c>
      <c r="K27" s="16">
        <f t="shared" si="1"/>
        <v>5700</v>
      </c>
      <c r="L27" s="17">
        <f t="shared" si="2"/>
        <v>0</v>
      </c>
      <c r="M27" s="16">
        <f t="shared" si="3"/>
        <v>0</v>
      </c>
      <c r="N27" s="17">
        <f t="shared" si="4"/>
        <v>0</v>
      </c>
      <c r="O27" s="17">
        <f t="shared" si="5"/>
        <v>0</v>
      </c>
      <c r="P27" s="18">
        <f t="shared" si="6"/>
        <v>-30</v>
      </c>
    </row>
    <row r="28" spans="4:16" ht="17.25" customHeight="1" x14ac:dyDescent="0.3">
      <c r="D28">
        <v>22</v>
      </c>
      <c r="E28" s="15">
        <v>46203</v>
      </c>
      <c r="F28" s="19" t="s">
        <v>72</v>
      </c>
      <c r="G28" s="20" t="s">
        <v>73</v>
      </c>
      <c r="H28" s="13" t="s">
        <v>20</v>
      </c>
      <c r="I28" s="16">
        <v>328188.32</v>
      </c>
      <c r="J28" s="15">
        <f t="shared" si="0"/>
        <v>46233</v>
      </c>
      <c r="K28" s="16">
        <f t="shared" si="1"/>
        <v>328188.32</v>
      </c>
      <c r="L28" s="17">
        <f t="shared" si="2"/>
        <v>0</v>
      </c>
      <c r="M28" s="16">
        <f t="shared" si="3"/>
        <v>0</v>
      </c>
      <c r="N28" s="17">
        <f t="shared" si="4"/>
        <v>0</v>
      </c>
      <c r="O28" s="17">
        <f t="shared" si="5"/>
        <v>0</v>
      </c>
      <c r="P28" s="18">
        <f t="shared" si="6"/>
        <v>-30</v>
      </c>
    </row>
    <row r="29" spans="4:16" ht="17.25" hidden="1" customHeight="1" x14ac:dyDescent="0.3">
      <c r="E29" s="15"/>
      <c r="F29" s="19"/>
      <c r="G29" s="20"/>
      <c r="H29" s="20"/>
      <c r="I29" s="16"/>
      <c r="J29" s="15">
        <f t="shared" si="0"/>
        <v>30</v>
      </c>
      <c r="K29" s="16">
        <f t="shared" si="1"/>
        <v>0</v>
      </c>
      <c r="L29" s="17">
        <f t="shared" si="2"/>
        <v>0</v>
      </c>
      <c r="M29" s="16">
        <f t="shared" si="3"/>
        <v>0</v>
      </c>
      <c r="N29" s="17">
        <f t="shared" si="4"/>
        <v>0</v>
      </c>
      <c r="O29" s="17">
        <f t="shared" si="5"/>
        <v>0</v>
      </c>
      <c r="P29" s="18">
        <f t="shared" si="6"/>
        <v>46173</v>
      </c>
    </row>
    <row r="30" spans="4:16" ht="17.25" hidden="1" customHeight="1" x14ac:dyDescent="0.3">
      <c r="E30" s="15"/>
      <c r="F30" s="19"/>
      <c r="G30" s="20"/>
      <c r="H30" s="20"/>
      <c r="I30" s="16"/>
      <c r="J30" s="15">
        <f t="shared" si="0"/>
        <v>30</v>
      </c>
      <c r="K30" s="16">
        <f t="shared" si="1"/>
        <v>0</v>
      </c>
      <c r="L30" s="17">
        <f t="shared" si="2"/>
        <v>0</v>
      </c>
      <c r="M30" s="16">
        <f t="shared" si="3"/>
        <v>0</v>
      </c>
      <c r="N30" s="17">
        <f t="shared" si="4"/>
        <v>0</v>
      </c>
      <c r="O30" s="17">
        <f t="shared" si="5"/>
        <v>0</v>
      </c>
      <c r="P30" s="18">
        <f t="shared" si="6"/>
        <v>46173</v>
      </c>
    </row>
    <row r="31" spans="4:16" ht="17.25" hidden="1" customHeight="1" x14ac:dyDescent="0.3">
      <c r="E31" s="15"/>
      <c r="F31" s="19"/>
      <c r="G31" s="20"/>
      <c r="H31" s="20"/>
      <c r="I31" s="16"/>
      <c r="J31" s="15">
        <f t="shared" si="0"/>
        <v>30</v>
      </c>
      <c r="K31" s="16">
        <f t="shared" si="1"/>
        <v>0</v>
      </c>
      <c r="L31" s="17">
        <f t="shared" si="2"/>
        <v>0</v>
      </c>
      <c r="M31" s="16">
        <f t="shared" si="3"/>
        <v>0</v>
      </c>
      <c r="N31" s="17">
        <f t="shared" si="4"/>
        <v>0</v>
      </c>
      <c r="O31" s="17">
        <f t="shared" si="5"/>
        <v>0</v>
      </c>
      <c r="P31" s="18">
        <f t="shared" si="6"/>
        <v>46173</v>
      </c>
    </row>
    <row r="32" spans="4:16" ht="17.25" hidden="1" customHeight="1" x14ac:dyDescent="0.3">
      <c r="E32" s="15"/>
      <c r="F32" s="19"/>
      <c r="G32" s="20"/>
      <c r="H32" s="20"/>
      <c r="I32" s="16"/>
      <c r="J32" s="15">
        <f t="shared" si="0"/>
        <v>30</v>
      </c>
      <c r="K32" s="16">
        <f t="shared" si="1"/>
        <v>0</v>
      </c>
      <c r="L32" s="17">
        <f t="shared" si="2"/>
        <v>0</v>
      </c>
      <c r="M32" s="16">
        <f t="shared" si="3"/>
        <v>0</v>
      </c>
      <c r="N32" s="17">
        <f t="shared" si="4"/>
        <v>0</v>
      </c>
      <c r="O32" s="17">
        <f t="shared" si="5"/>
        <v>0</v>
      </c>
      <c r="P32" s="18">
        <f t="shared" si="6"/>
        <v>46173</v>
      </c>
    </row>
    <row r="33" spans="5:16" ht="17.25" hidden="1" customHeight="1" x14ac:dyDescent="0.3">
      <c r="E33" s="15"/>
      <c r="F33" s="19"/>
      <c r="G33" s="20"/>
      <c r="H33" s="20"/>
      <c r="I33" s="16"/>
      <c r="J33" s="15">
        <f t="shared" si="0"/>
        <v>30</v>
      </c>
      <c r="K33" s="16">
        <f t="shared" si="1"/>
        <v>0</v>
      </c>
      <c r="L33" s="17">
        <f t="shared" si="2"/>
        <v>0</v>
      </c>
      <c r="M33" s="16">
        <f t="shared" si="3"/>
        <v>0</v>
      </c>
      <c r="N33" s="17">
        <f t="shared" si="4"/>
        <v>0</v>
      </c>
      <c r="O33" s="17">
        <f t="shared" si="5"/>
        <v>0</v>
      </c>
      <c r="P33" s="18">
        <f t="shared" si="6"/>
        <v>46173</v>
      </c>
    </row>
    <row r="34" spans="5:16" ht="17.25" hidden="1" customHeight="1" x14ac:dyDescent="0.3">
      <c r="E34" s="15"/>
      <c r="F34" s="19"/>
      <c r="G34" s="20"/>
      <c r="H34" s="20"/>
      <c r="I34" s="16"/>
      <c r="J34" s="15">
        <f t="shared" si="0"/>
        <v>30</v>
      </c>
      <c r="K34" s="16">
        <f t="shared" si="1"/>
        <v>0</v>
      </c>
      <c r="L34" s="17">
        <f t="shared" si="2"/>
        <v>0</v>
      </c>
      <c r="M34" s="16">
        <f t="shared" si="3"/>
        <v>0</v>
      </c>
      <c r="N34" s="17">
        <f t="shared" si="4"/>
        <v>0</v>
      </c>
      <c r="O34" s="17">
        <f t="shared" si="5"/>
        <v>0</v>
      </c>
      <c r="P34" s="18">
        <f>+$E$5-J34</f>
        <v>46173</v>
      </c>
    </row>
    <row r="35" spans="5:16" ht="17.25" hidden="1" customHeight="1" x14ac:dyDescent="0.3">
      <c r="E35" s="15"/>
      <c r="F35" s="19"/>
      <c r="G35" s="20"/>
      <c r="H35" s="20"/>
      <c r="I35" s="16"/>
      <c r="J35" s="15">
        <f t="shared" si="0"/>
        <v>30</v>
      </c>
      <c r="K35" s="16">
        <f t="shared" si="1"/>
        <v>0</v>
      </c>
      <c r="L35" s="17">
        <f t="shared" si="2"/>
        <v>0</v>
      </c>
      <c r="M35" s="16">
        <f t="shared" si="3"/>
        <v>0</v>
      </c>
      <c r="N35" s="17">
        <f t="shared" si="4"/>
        <v>0</v>
      </c>
      <c r="O35" s="17">
        <f t="shared" si="5"/>
        <v>0</v>
      </c>
      <c r="P35" s="18">
        <f t="shared" ref="P35" si="14">+$E$5-J35</f>
        <v>46173</v>
      </c>
    </row>
    <row r="36" spans="5:16" ht="17.25" hidden="1" customHeight="1" x14ac:dyDescent="0.3">
      <c r="E36" s="15"/>
      <c r="F36" s="19"/>
      <c r="G36" s="20"/>
      <c r="H36" s="20"/>
      <c r="I36" s="16"/>
      <c r="J36" s="15">
        <f t="shared" si="0"/>
        <v>30</v>
      </c>
      <c r="K36" s="16">
        <f t="shared" si="1"/>
        <v>0</v>
      </c>
      <c r="L36" s="17">
        <f t="shared" si="2"/>
        <v>0</v>
      </c>
      <c r="M36" s="16">
        <f t="shared" si="3"/>
        <v>0</v>
      </c>
      <c r="N36" s="17">
        <f t="shared" si="4"/>
        <v>0</v>
      </c>
      <c r="O36" s="17">
        <f t="shared" si="5"/>
        <v>0</v>
      </c>
      <c r="P36" s="18">
        <f>+$E$5-J36</f>
        <v>46173</v>
      </c>
    </row>
    <row r="37" spans="5:16" ht="17.25" hidden="1" customHeight="1" x14ac:dyDescent="0.3">
      <c r="E37" s="15"/>
      <c r="F37" s="19"/>
      <c r="G37" s="20"/>
      <c r="H37" s="21"/>
      <c r="I37" s="16"/>
      <c r="J37" s="15">
        <f t="shared" si="0"/>
        <v>30</v>
      </c>
      <c r="K37" s="16">
        <f t="shared" si="1"/>
        <v>0</v>
      </c>
      <c r="L37" s="17">
        <f t="shared" si="2"/>
        <v>0</v>
      </c>
      <c r="M37" s="16">
        <f t="shared" si="3"/>
        <v>0</v>
      </c>
      <c r="N37" s="17">
        <f t="shared" si="4"/>
        <v>0</v>
      </c>
      <c r="O37" s="17">
        <f t="shared" si="5"/>
        <v>0</v>
      </c>
      <c r="P37" s="18">
        <f>+$E$5-J37</f>
        <v>46173</v>
      </c>
    </row>
    <row r="38" spans="5:16" ht="17.25" hidden="1" customHeight="1" x14ac:dyDescent="0.3">
      <c r="E38" s="15"/>
      <c r="F38" s="19"/>
      <c r="G38" s="20"/>
      <c r="H38" s="20"/>
      <c r="I38" s="16"/>
      <c r="J38" s="15">
        <f t="shared" si="0"/>
        <v>30</v>
      </c>
      <c r="K38" s="16">
        <f t="shared" si="1"/>
        <v>0</v>
      </c>
      <c r="L38" s="17">
        <f t="shared" si="2"/>
        <v>0</v>
      </c>
      <c r="M38" s="16">
        <f t="shared" si="3"/>
        <v>0</v>
      </c>
      <c r="N38" s="17">
        <f t="shared" si="4"/>
        <v>0</v>
      </c>
      <c r="O38" s="17">
        <f t="shared" si="5"/>
        <v>0</v>
      </c>
      <c r="P38" s="18">
        <f>+$E$5-J38</f>
        <v>46173</v>
      </c>
    </row>
    <row r="39" spans="5:16" ht="17.25" hidden="1" customHeight="1" x14ac:dyDescent="0.3">
      <c r="E39" s="15"/>
      <c r="F39" s="19"/>
      <c r="G39" s="20"/>
      <c r="H39" s="20"/>
      <c r="I39" s="16"/>
      <c r="J39" s="15">
        <f t="shared" si="0"/>
        <v>30</v>
      </c>
      <c r="K39" s="16">
        <f t="shared" si="1"/>
        <v>0</v>
      </c>
      <c r="L39" s="17">
        <f t="shared" si="2"/>
        <v>0</v>
      </c>
      <c r="M39" s="16">
        <f t="shared" si="3"/>
        <v>0</v>
      </c>
      <c r="N39" s="17">
        <f t="shared" si="4"/>
        <v>0</v>
      </c>
      <c r="O39" s="17">
        <f t="shared" si="5"/>
        <v>0</v>
      </c>
      <c r="P39" s="18">
        <f>+$E$5-J39</f>
        <v>46173</v>
      </c>
    </row>
    <row r="40" spans="5:16" ht="17.25" hidden="1" customHeight="1" x14ac:dyDescent="0.3">
      <c r="E40" s="15"/>
      <c r="F40" s="19"/>
      <c r="G40" s="20"/>
      <c r="H40" s="20"/>
      <c r="I40" s="16"/>
      <c r="J40" s="15">
        <f t="shared" si="0"/>
        <v>30</v>
      </c>
      <c r="K40" s="16">
        <f t="shared" si="1"/>
        <v>0</v>
      </c>
      <c r="L40" s="17">
        <f t="shared" si="2"/>
        <v>0</v>
      </c>
      <c r="M40" s="16">
        <f t="shared" si="3"/>
        <v>0</v>
      </c>
      <c r="N40" s="17">
        <f t="shared" si="4"/>
        <v>0</v>
      </c>
      <c r="O40" s="17">
        <f t="shared" si="5"/>
        <v>0</v>
      </c>
      <c r="P40" s="18">
        <f t="shared" ref="P40:P78" si="15">+$E$5-J40</f>
        <v>46173</v>
      </c>
    </row>
    <row r="41" spans="5:16" ht="17.25" hidden="1" customHeight="1" x14ac:dyDescent="0.3">
      <c r="E41" s="15"/>
      <c r="F41" s="19"/>
      <c r="G41" s="13"/>
      <c r="H41" s="20"/>
      <c r="I41" s="16"/>
      <c r="J41" s="15">
        <f t="shared" si="0"/>
        <v>30</v>
      </c>
      <c r="K41" s="16">
        <f t="shared" si="1"/>
        <v>0</v>
      </c>
      <c r="L41" s="17">
        <f t="shared" si="2"/>
        <v>0</v>
      </c>
      <c r="M41" s="16">
        <f t="shared" si="3"/>
        <v>0</v>
      </c>
      <c r="N41" s="17">
        <f t="shared" si="4"/>
        <v>0</v>
      </c>
      <c r="O41" s="17">
        <f t="shared" si="5"/>
        <v>0</v>
      </c>
      <c r="P41" s="18">
        <f t="shared" si="15"/>
        <v>46173</v>
      </c>
    </row>
    <row r="42" spans="5:16" ht="17.25" hidden="1" customHeight="1" x14ac:dyDescent="0.3">
      <c r="E42" s="15"/>
      <c r="F42" s="19"/>
      <c r="G42" s="20"/>
      <c r="H42" s="20"/>
      <c r="I42" s="16"/>
      <c r="J42" s="15">
        <f t="shared" si="0"/>
        <v>30</v>
      </c>
      <c r="K42" s="16">
        <f t="shared" si="1"/>
        <v>0</v>
      </c>
      <c r="L42" s="17">
        <f t="shared" si="2"/>
        <v>0</v>
      </c>
      <c r="M42" s="16">
        <f t="shared" si="3"/>
        <v>0</v>
      </c>
      <c r="N42" s="17">
        <f t="shared" si="4"/>
        <v>0</v>
      </c>
      <c r="O42" s="17">
        <f t="shared" si="5"/>
        <v>0</v>
      </c>
      <c r="P42" s="18">
        <f t="shared" si="15"/>
        <v>46173</v>
      </c>
    </row>
    <row r="43" spans="5:16" ht="17.25" hidden="1" customHeight="1" x14ac:dyDescent="0.3">
      <c r="E43" s="15"/>
      <c r="F43" s="19"/>
      <c r="G43" s="20"/>
      <c r="H43" s="20"/>
      <c r="I43" s="16"/>
      <c r="J43" s="15">
        <f t="shared" si="0"/>
        <v>30</v>
      </c>
      <c r="K43" s="16">
        <f t="shared" si="1"/>
        <v>0</v>
      </c>
      <c r="L43" s="17">
        <f t="shared" si="2"/>
        <v>0</v>
      </c>
      <c r="M43" s="16">
        <f t="shared" si="3"/>
        <v>0</v>
      </c>
      <c r="N43" s="17">
        <f t="shared" si="4"/>
        <v>0</v>
      </c>
      <c r="O43" s="17">
        <f t="shared" si="5"/>
        <v>0</v>
      </c>
      <c r="P43" s="18">
        <f t="shared" si="15"/>
        <v>46173</v>
      </c>
    </row>
    <row r="44" spans="5:16" ht="17.25" hidden="1" customHeight="1" x14ac:dyDescent="0.3">
      <c r="E44" s="15"/>
      <c r="F44" s="19"/>
      <c r="G44" s="20"/>
      <c r="H44" s="20"/>
      <c r="I44" s="16"/>
      <c r="J44" s="15">
        <f t="shared" si="0"/>
        <v>30</v>
      </c>
      <c r="K44" s="16">
        <f t="shared" si="1"/>
        <v>0</v>
      </c>
      <c r="L44" s="17">
        <f t="shared" si="2"/>
        <v>0</v>
      </c>
      <c r="M44" s="16">
        <f t="shared" si="3"/>
        <v>0</v>
      </c>
      <c r="N44" s="17">
        <f t="shared" si="4"/>
        <v>0</v>
      </c>
      <c r="O44" s="17">
        <f t="shared" si="5"/>
        <v>0</v>
      </c>
      <c r="P44" s="18">
        <f t="shared" si="15"/>
        <v>46173</v>
      </c>
    </row>
    <row r="45" spans="5:16" ht="17.25" hidden="1" customHeight="1" x14ac:dyDescent="0.3">
      <c r="E45" s="15"/>
      <c r="F45" s="19"/>
      <c r="G45" s="20"/>
      <c r="H45" s="20"/>
      <c r="I45" s="16"/>
      <c r="J45" s="15">
        <f t="shared" si="0"/>
        <v>30</v>
      </c>
      <c r="K45" s="16">
        <f t="shared" si="1"/>
        <v>0</v>
      </c>
      <c r="L45" s="17">
        <f t="shared" si="2"/>
        <v>0</v>
      </c>
      <c r="M45" s="16">
        <f t="shared" si="3"/>
        <v>0</v>
      </c>
      <c r="N45" s="17">
        <f t="shared" si="4"/>
        <v>0</v>
      </c>
      <c r="O45" s="17">
        <f t="shared" si="5"/>
        <v>0</v>
      </c>
      <c r="P45" s="18">
        <f t="shared" si="15"/>
        <v>46173</v>
      </c>
    </row>
    <row r="46" spans="5:16" ht="17.25" hidden="1" customHeight="1" x14ac:dyDescent="0.3">
      <c r="E46" s="15"/>
      <c r="F46" s="19"/>
      <c r="G46" s="20"/>
      <c r="H46" s="20"/>
      <c r="I46" s="16"/>
      <c r="J46" s="15">
        <f t="shared" si="0"/>
        <v>30</v>
      </c>
      <c r="K46" s="16">
        <f t="shared" si="1"/>
        <v>0</v>
      </c>
      <c r="L46" s="17">
        <f t="shared" si="2"/>
        <v>0</v>
      </c>
      <c r="M46" s="16">
        <f t="shared" si="3"/>
        <v>0</v>
      </c>
      <c r="N46" s="17">
        <f t="shared" si="4"/>
        <v>0</v>
      </c>
      <c r="O46" s="17">
        <f t="shared" si="5"/>
        <v>0</v>
      </c>
      <c r="P46" s="18">
        <f t="shared" si="15"/>
        <v>46173</v>
      </c>
    </row>
    <row r="47" spans="5:16" ht="17.25" hidden="1" customHeight="1" x14ac:dyDescent="0.3">
      <c r="E47" s="15"/>
      <c r="F47" s="19"/>
      <c r="G47" s="20"/>
      <c r="H47" s="20"/>
      <c r="I47" s="16"/>
      <c r="J47" s="15">
        <f t="shared" si="0"/>
        <v>30</v>
      </c>
      <c r="K47" s="16">
        <f t="shared" si="1"/>
        <v>0</v>
      </c>
      <c r="L47" s="17">
        <f t="shared" si="2"/>
        <v>0</v>
      </c>
      <c r="M47" s="16">
        <f t="shared" si="3"/>
        <v>0</v>
      </c>
      <c r="N47" s="17">
        <f t="shared" si="4"/>
        <v>0</v>
      </c>
      <c r="O47" s="17">
        <f t="shared" si="5"/>
        <v>0</v>
      </c>
      <c r="P47" s="18">
        <f t="shared" si="15"/>
        <v>46173</v>
      </c>
    </row>
    <row r="48" spans="5:16" ht="17.25" hidden="1" customHeight="1" x14ac:dyDescent="0.3">
      <c r="E48" s="15"/>
      <c r="F48" s="19"/>
      <c r="G48" s="20"/>
      <c r="H48" s="20"/>
      <c r="I48" s="16"/>
      <c r="J48" s="15">
        <f t="shared" si="0"/>
        <v>30</v>
      </c>
      <c r="K48" s="16">
        <f t="shared" si="1"/>
        <v>0</v>
      </c>
      <c r="L48" s="17">
        <f t="shared" si="2"/>
        <v>0</v>
      </c>
      <c r="M48" s="16">
        <f t="shared" si="3"/>
        <v>0</v>
      </c>
      <c r="N48" s="17">
        <f t="shared" si="4"/>
        <v>0</v>
      </c>
      <c r="O48" s="17">
        <f t="shared" si="5"/>
        <v>0</v>
      </c>
      <c r="P48" s="18">
        <f t="shared" si="15"/>
        <v>46173</v>
      </c>
    </row>
    <row r="49" spans="5:16" ht="17.25" hidden="1" customHeight="1" x14ac:dyDescent="0.3">
      <c r="E49" s="15"/>
      <c r="F49" s="19"/>
      <c r="G49" s="20"/>
      <c r="H49" s="20"/>
      <c r="I49" s="16"/>
      <c r="J49" s="15">
        <f t="shared" si="0"/>
        <v>30</v>
      </c>
      <c r="K49" s="16">
        <f t="shared" si="1"/>
        <v>0</v>
      </c>
      <c r="L49" s="17">
        <f t="shared" si="2"/>
        <v>0</v>
      </c>
      <c r="M49" s="16">
        <f t="shared" si="3"/>
        <v>0</v>
      </c>
      <c r="N49" s="17">
        <f t="shared" si="4"/>
        <v>0</v>
      </c>
      <c r="O49" s="17">
        <f t="shared" si="5"/>
        <v>0</v>
      </c>
      <c r="P49" s="18">
        <f t="shared" si="15"/>
        <v>46173</v>
      </c>
    </row>
    <row r="50" spans="5:16" ht="17.25" hidden="1" customHeight="1" x14ac:dyDescent="0.3">
      <c r="E50" s="15"/>
      <c r="F50" s="19"/>
      <c r="G50" s="20"/>
      <c r="H50" s="20"/>
      <c r="I50" s="16"/>
      <c r="J50" s="15">
        <f t="shared" si="0"/>
        <v>30</v>
      </c>
      <c r="K50" s="16">
        <f t="shared" si="1"/>
        <v>0</v>
      </c>
      <c r="L50" s="17">
        <f t="shared" si="2"/>
        <v>0</v>
      </c>
      <c r="M50" s="16">
        <f t="shared" si="3"/>
        <v>0</v>
      </c>
      <c r="N50" s="17">
        <f t="shared" si="4"/>
        <v>0</v>
      </c>
      <c r="O50" s="17">
        <f t="shared" si="5"/>
        <v>0</v>
      </c>
      <c r="P50" s="18">
        <f t="shared" si="15"/>
        <v>46173</v>
      </c>
    </row>
    <row r="51" spans="5:16" ht="17.25" hidden="1" customHeight="1" x14ac:dyDescent="0.3">
      <c r="E51" s="15"/>
      <c r="F51" s="19"/>
      <c r="G51" s="20"/>
      <c r="H51" s="20"/>
      <c r="I51" s="16"/>
      <c r="J51" s="15">
        <f t="shared" si="0"/>
        <v>30</v>
      </c>
      <c r="K51" s="16">
        <f t="shared" si="1"/>
        <v>0</v>
      </c>
      <c r="L51" s="17">
        <f t="shared" si="2"/>
        <v>0</v>
      </c>
      <c r="M51" s="16">
        <f t="shared" si="3"/>
        <v>0</v>
      </c>
      <c r="N51" s="17">
        <f t="shared" si="4"/>
        <v>0</v>
      </c>
      <c r="O51" s="17">
        <f t="shared" si="5"/>
        <v>0</v>
      </c>
      <c r="P51" s="18">
        <f t="shared" si="15"/>
        <v>46173</v>
      </c>
    </row>
    <row r="52" spans="5:16" ht="17.25" hidden="1" customHeight="1" x14ac:dyDescent="0.3">
      <c r="E52" s="15"/>
      <c r="F52" s="19"/>
      <c r="G52" s="20"/>
      <c r="H52" s="21"/>
      <c r="I52" s="16"/>
      <c r="J52" s="15">
        <f t="shared" si="0"/>
        <v>30</v>
      </c>
      <c r="K52" s="16">
        <f t="shared" si="1"/>
        <v>0</v>
      </c>
      <c r="L52" s="17">
        <f t="shared" si="2"/>
        <v>0</v>
      </c>
      <c r="M52" s="16">
        <f t="shared" si="3"/>
        <v>0</v>
      </c>
      <c r="N52" s="17">
        <f t="shared" si="4"/>
        <v>0</v>
      </c>
      <c r="O52" s="17">
        <f t="shared" si="5"/>
        <v>0</v>
      </c>
      <c r="P52" s="18">
        <f>+$E$5-J52</f>
        <v>46173</v>
      </c>
    </row>
    <row r="53" spans="5:16" ht="17.25" hidden="1" customHeight="1" x14ac:dyDescent="0.3">
      <c r="E53" s="15"/>
      <c r="F53" s="19"/>
      <c r="G53" s="20"/>
      <c r="H53" s="20"/>
      <c r="I53" s="16"/>
      <c r="J53" s="15">
        <f t="shared" si="0"/>
        <v>30</v>
      </c>
      <c r="K53" s="16">
        <f t="shared" si="1"/>
        <v>0</v>
      </c>
      <c r="L53" s="17">
        <f t="shared" si="2"/>
        <v>0</v>
      </c>
      <c r="M53" s="16">
        <f t="shared" si="3"/>
        <v>0</v>
      </c>
      <c r="N53" s="17">
        <f t="shared" si="4"/>
        <v>0</v>
      </c>
      <c r="O53" s="17">
        <f t="shared" si="5"/>
        <v>0</v>
      </c>
      <c r="P53" s="18">
        <f t="shared" ref="P53:P54" si="16">+$E$5-J53</f>
        <v>46173</v>
      </c>
    </row>
    <row r="54" spans="5:16" ht="17.25" hidden="1" customHeight="1" x14ac:dyDescent="0.3">
      <c r="E54" s="15"/>
      <c r="F54" s="19"/>
      <c r="G54" s="20"/>
      <c r="H54" s="21"/>
      <c r="I54" s="16"/>
      <c r="J54" s="15">
        <f t="shared" si="0"/>
        <v>30</v>
      </c>
      <c r="K54" s="16">
        <f t="shared" si="1"/>
        <v>0</v>
      </c>
      <c r="L54" s="17">
        <f t="shared" si="2"/>
        <v>0</v>
      </c>
      <c r="M54" s="16">
        <f t="shared" si="3"/>
        <v>0</v>
      </c>
      <c r="N54" s="17">
        <f t="shared" si="4"/>
        <v>0</v>
      </c>
      <c r="O54" s="17">
        <f t="shared" si="5"/>
        <v>0</v>
      </c>
      <c r="P54" s="18">
        <f t="shared" si="16"/>
        <v>46173</v>
      </c>
    </row>
    <row r="55" spans="5:16" ht="17.25" hidden="1" customHeight="1" x14ac:dyDescent="0.3">
      <c r="E55" s="15"/>
      <c r="F55" s="19"/>
      <c r="G55" s="20"/>
      <c r="H55" s="21"/>
      <c r="I55" s="16"/>
      <c r="J55" s="15">
        <f t="shared" si="0"/>
        <v>30</v>
      </c>
      <c r="K55" s="16">
        <f t="shared" si="1"/>
        <v>0</v>
      </c>
      <c r="L55" s="17">
        <f t="shared" si="2"/>
        <v>0</v>
      </c>
      <c r="M55" s="16">
        <f t="shared" si="3"/>
        <v>0</v>
      </c>
      <c r="N55" s="17">
        <f t="shared" si="4"/>
        <v>0</v>
      </c>
      <c r="O55" s="17">
        <f t="shared" si="5"/>
        <v>0</v>
      </c>
      <c r="P55" s="18">
        <f>+$E$5-J55</f>
        <v>46173</v>
      </c>
    </row>
    <row r="56" spans="5:16" ht="17.25" hidden="1" customHeight="1" x14ac:dyDescent="0.3">
      <c r="E56" s="15"/>
      <c r="F56" s="19"/>
      <c r="G56" s="20"/>
      <c r="H56" s="21"/>
      <c r="I56" s="16"/>
      <c r="J56" s="15">
        <f t="shared" si="0"/>
        <v>30</v>
      </c>
      <c r="K56" s="16">
        <f t="shared" si="1"/>
        <v>0</v>
      </c>
      <c r="L56" s="17">
        <f t="shared" si="2"/>
        <v>0</v>
      </c>
      <c r="M56" s="16">
        <f t="shared" si="3"/>
        <v>0</v>
      </c>
      <c r="N56" s="17">
        <f t="shared" si="4"/>
        <v>0</v>
      </c>
      <c r="O56" s="17">
        <f t="shared" si="5"/>
        <v>0</v>
      </c>
      <c r="P56" s="18">
        <f t="shared" si="15"/>
        <v>46173</v>
      </c>
    </row>
    <row r="57" spans="5:16" ht="17.25" hidden="1" customHeight="1" x14ac:dyDescent="0.3">
      <c r="E57" s="15"/>
      <c r="F57" s="19"/>
      <c r="G57" s="20"/>
      <c r="H57" s="20"/>
      <c r="I57" s="16"/>
      <c r="J57" s="15">
        <f t="shared" si="0"/>
        <v>30</v>
      </c>
      <c r="K57" s="16">
        <f t="shared" si="1"/>
        <v>0</v>
      </c>
      <c r="L57" s="17">
        <f t="shared" si="2"/>
        <v>0</v>
      </c>
      <c r="M57" s="16">
        <f t="shared" si="3"/>
        <v>0</v>
      </c>
      <c r="N57" s="17">
        <f t="shared" si="4"/>
        <v>0</v>
      </c>
      <c r="O57" s="17">
        <f t="shared" si="5"/>
        <v>0</v>
      </c>
      <c r="P57" s="18">
        <f t="shared" si="15"/>
        <v>46173</v>
      </c>
    </row>
    <row r="58" spans="5:16" ht="17.25" hidden="1" customHeight="1" x14ac:dyDescent="0.3">
      <c r="E58" s="15"/>
      <c r="F58" s="19"/>
      <c r="G58" s="20"/>
      <c r="H58" s="20"/>
      <c r="I58" s="16"/>
      <c r="J58" s="15">
        <f t="shared" si="0"/>
        <v>30</v>
      </c>
      <c r="K58" s="16">
        <f t="shared" si="1"/>
        <v>0</v>
      </c>
      <c r="L58" s="17">
        <f t="shared" si="2"/>
        <v>0</v>
      </c>
      <c r="M58" s="16">
        <f t="shared" si="3"/>
        <v>0</v>
      </c>
      <c r="N58" s="17">
        <f t="shared" si="4"/>
        <v>0</v>
      </c>
      <c r="O58" s="17">
        <f t="shared" si="5"/>
        <v>0</v>
      </c>
      <c r="P58" s="18">
        <f t="shared" si="15"/>
        <v>46173</v>
      </c>
    </row>
    <row r="59" spans="5:16" ht="17.25" hidden="1" customHeight="1" x14ac:dyDescent="0.3">
      <c r="E59" s="15"/>
      <c r="F59" s="19"/>
      <c r="G59" s="20"/>
      <c r="H59" s="20"/>
      <c r="I59" s="16"/>
      <c r="J59" s="15">
        <f t="shared" si="0"/>
        <v>30</v>
      </c>
      <c r="K59" s="16">
        <f t="shared" si="1"/>
        <v>0</v>
      </c>
      <c r="L59" s="17">
        <f t="shared" si="2"/>
        <v>0</v>
      </c>
      <c r="M59" s="16">
        <f t="shared" si="3"/>
        <v>0</v>
      </c>
      <c r="N59" s="17">
        <f t="shared" si="4"/>
        <v>0</v>
      </c>
      <c r="O59" s="17">
        <f t="shared" si="5"/>
        <v>0</v>
      </c>
      <c r="P59" s="18">
        <f t="shared" si="15"/>
        <v>46173</v>
      </c>
    </row>
    <row r="60" spans="5:16" ht="17.25" hidden="1" customHeight="1" x14ac:dyDescent="0.3">
      <c r="E60" s="15"/>
      <c r="F60" s="19"/>
      <c r="G60" s="20"/>
      <c r="H60" s="21"/>
      <c r="I60" s="16"/>
      <c r="J60" s="15">
        <f t="shared" si="0"/>
        <v>30</v>
      </c>
      <c r="K60" s="16">
        <f t="shared" si="1"/>
        <v>0</v>
      </c>
      <c r="L60" s="17">
        <f t="shared" si="2"/>
        <v>0</v>
      </c>
      <c r="M60" s="16">
        <f t="shared" si="3"/>
        <v>0</v>
      </c>
      <c r="N60" s="17">
        <f t="shared" si="4"/>
        <v>0</v>
      </c>
      <c r="O60" s="17">
        <f t="shared" si="5"/>
        <v>0</v>
      </c>
      <c r="P60" s="18">
        <f>+$E$5-J60</f>
        <v>46173</v>
      </c>
    </row>
    <row r="61" spans="5:16" ht="17.25" hidden="1" customHeight="1" x14ac:dyDescent="0.3">
      <c r="E61" s="15"/>
      <c r="F61" s="19"/>
      <c r="G61" s="20"/>
      <c r="H61" s="20"/>
      <c r="I61" s="16"/>
      <c r="J61" s="15">
        <f t="shared" si="0"/>
        <v>30</v>
      </c>
      <c r="K61" s="16">
        <f t="shared" si="1"/>
        <v>0</v>
      </c>
      <c r="L61" s="17">
        <f t="shared" si="2"/>
        <v>0</v>
      </c>
      <c r="M61" s="16">
        <f t="shared" si="3"/>
        <v>0</v>
      </c>
      <c r="N61" s="17">
        <f t="shared" si="4"/>
        <v>0</v>
      </c>
      <c r="O61" s="17">
        <f t="shared" si="5"/>
        <v>0</v>
      </c>
      <c r="P61" s="18">
        <f t="shared" ref="P61" si="17">+$E$5-J61</f>
        <v>46173</v>
      </c>
    </row>
    <row r="62" spans="5:16" ht="17.25" hidden="1" customHeight="1" x14ac:dyDescent="0.3">
      <c r="E62" s="15"/>
      <c r="F62" s="19"/>
      <c r="G62" s="20"/>
      <c r="H62" s="20"/>
      <c r="I62" s="16"/>
      <c r="J62" s="15">
        <f t="shared" si="0"/>
        <v>30</v>
      </c>
      <c r="K62" s="16">
        <f t="shared" si="1"/>
        <v>0</v>
      </c>
      <c r="L62" s="17">
        <f t="shared" si="2"/>
        <v>0</v>
      </c>
      <c r="M62" s="16">
        <f t="shared" si="3"/>
        <v>0</v>
      </c>
      <c r="N62" s="17">
        <f t="shared" si="4"/>
        <v>0</v>
      </c>
      <c r="O62" s="17">
        <f t="shared" si="5"/>
        <v>0</v>
      </c>
      <c r="P62" s="18">
        <f>+$E$5-J62</f>
        <v>46173</v>
      </c>
    </row>
    <row r="63" spans="5:16" ht="17.25" hidden="1" customHeight="1" x14ac:dyDescent="0.3">
      <c r="E63" s="15"/>
      <c r="F63" s="19"/>
      <c r="G63" s="20"/>
      <c r="H63" s="20"/>
      <c r="I63" s="16"/>
      <c r="J63" s="15">
        <f t="shared" si="0"/>
        <v>30</v>
      </c>
      <c r="K63" s="16">
        <f t="shared" si="1"/>
        <v>0</v>
      </c>
      <c r="L63" s="17">
        <f t="shared" si="2"/>
        <v>0</v>
      </c>
      <c r="M63" s="16">
        <f t="shared" si="3"/>
        <v>0</v>
      </c>
      <c r="N63" s="17">
        <f t="shared" si="4"/>
        <v>0</v>
      </c>
      <c r="O63" s="17">
        <f t="shared" si="5"/>
        <v>0</v>
      </c>
      <c r="P63" s="18">
        <f t="shared" ref="P63:P64" si="18">+$E$5-J63</f>
        <v>46173</v>
      </c>
    </row>
    <row r="64" spans="5:16" ht="17.25" hidden="1" customHeight="1" x14ac:dyDescent="0.3">
      <c r="E64" s="15"/>
      <c r="F64" s="19"/>
      <c r="G64" s="20"/>
      <c r="H64" s="20"/>
      <c r="I64" s="16"/>
      <c r="J64" s="15">
        <f t="shared" si="0"/>
        <v>30</v>
      </c>
      <c r="K64" s="16">
        <f t="shared" si="1"/>
        <v>0</v>
      </c>
      <c r="L64" s="17">
        <f t="shared" si="2"/>
        <v>0</v>
      </c>
      <c r="M64" s="16">
        <f t="shared" si="3"/>
        <v>0</v>
      </c>
      <c r="N64" s="17">
        <f t="shared" si="4"/>
        <v>0</v>
      </c>
      <c r="O64" s="17">
        <f t="shared" si="5"/>
        <v>0</v>
      </c>
      <c r="P64" s="18">
        <f t="shared" si="18"/>
        <v>46173</v>
      </c>
    </row>
    <row r="65" spans="1:16" ht="17.25" hidden="1" customHeight="1" x14ac:dyDescent="0.3">
      <c r="E65" s="15"/>
      <c r="F65" s="19"/>
      <c r="G65" s="20"/>
      <c r="H65" s="20"/>
      <c r="I65" s="16"/>
      <c r="J65" s="15">
        <f t="shared" si="0"/>
        <v>30</v>
      </c>
      <c r="K65" s="16">
        <f t="shared" si="1"/>
        <v>0</v>
      </c>
      <c r="L65" s="17">
        <f t="shared" si="2"/>
        <v>0</v>
      </c>
      <c r="M65" s="16">
        <f t="shared" si="3"/>
        <v>0</v>
      </c>
      <c r="N65" s="17">
        <f t="shared" si="4"/>
        <v>0</v>
      </c>
      <c r="O65" s="17">
        <f t="shared" si="5"/>
        <v>0</v>
      </c>
      <c r="P65" s="18">
        <f>+$E$5-J65</f>
        <v>46173</v>
      </c>
    </row>
    <row r="66" spans="1:16" ht="17.25" hidden="1" customHeight="1" x14ac:dyDescent="0.3">
      <c r="E66" s="15"/>
      <c r="F66" s="19"/>
      <c r="G66" s="20"/>
      <c r="H66" s="20"/>
      <c r="I66" s="16"/>
      <c r="J66" s="15">
        <f t="shared" si="0"/>
        <v>30</v>
      </c>
      <c r="K66" s="16">
        <f t="shared" si="1"/>
        <v>0</v>
      </c>
      <c r="L66" s="17">
        <f t="shared" si="2"/>
        <v>0</v>
      </c>
      <c r="M66" s="16">
        <f t="shared" si="3"/>
        <v>0</v>
      </c>
      <c r="N66" s="17">
        <f t="shared" si="4"/>
        <v>0</v>
      </c>
      <c r="O66" s="17">
        <f t="shared" si="5"/>
        <v>0</v>
      </c>
      <c r="P66" s="18">
        <f>+$E$5-J66</f>
        <v>46173</v>
      </c>
    </row>
    <row r="67" spans="1:16" ht="17.25" hidden="1" customHeight="1" x14ac:dyDescent="0.3">
      <c r="E67" s="15"/>
      <c r="F67" s="19"/>
      <c r="G67" s="20"/>
      <c r="H67" s="20"/>
      <c r="I67" s="16"/>
      <c r="J67" s="15">
        <f t="shared" si="0"/>
        <v>30</v>
      </c>
      <c r="K67" s="16">
        <f t="shared" si="1"/>
        <v>0</v>
      </c>
      <c r="L67" s="17">
        <f t="shared" si="2"/>
        <v>0</v>
      </c>
      <c r="M67" s="16">
        <f t="shared" si="3"/>
        <v>0</v>
      </c>
      <c r="N67" s="17">
        <f t="shared" si="4"/>
        <v>0</v>
      </c>
      <c r="O67" s="17">
        <f t="shared" si="5"/>
        <v>0</v>
      </c>
      <c r="P67" s="18">
        <f>+$E$5-J67</f>
        <v>46173</v>
      </c>
    </row>
    <row r="68" spans="1:16" ht="17.25" hidden="1" customHeight="1" x14ac:dyDescent="0.3">
      <c r="E68" s="15"/>
      <c r="F68" s="19"/>
      <c r="G68" s="20"/>
      <c r="H68" s="21"/>
      <c r="I68" s="16"/>
      <c r="J68" s="15">
        <f t="shared" si="0"/>
        <v>30</v>
      </c>
      <c r="K68" s="16">
        <f t="shared" si="1"/>
        <v>0</v>
      </c>
      <c r="L68" s="17">
        <f t="shared" si="2"/>
        <v>0</v>
      </c>
      <c r="M68" s="16">
        <f t="shared" si="3"/>
        <v>0</v>
      </c>
      <c r="N68" s="17">
        <f t="shared" si="4"/>
        <v>0</v>
      </c>
      <c r="O68" s="17">
        <f t="shared" si="5"/>
        <v>0</v>
      </c>
      <c r="P68" s="18">
        <f>+$E$5-J68</f>
        <v>46173</v>
      </c>
    </row>
    <row r="69" spans="1:16" ht="17.25" hidden="1" customHeight="1" x14ac:dyDescent="0.3">
      <c r="E69" s="15"/>
      <c r="F69" s="19"/>
      <c r="G69" s="13"/>
      <c r="H69" s="20"/>
      <c r="I69" s="16"/>
      <c r="J69" s="15">
        <f t="shared" si="0"/>
        <v>30</v>
      </c>
      <c r="K69" s="16">
        <f t="shared" si="1"/>
        <v>0</v>
      </c>
      <c r="L69" s="17">
        <f t="shared" si="2"/>
        <v>0</v>
      </c>
      <c r="M69" s="16">
        <f t="shared" si="3"/>
        <v>0</v>
      </c>
      <c r="N69" s="17">
        <f t="shared" si="4"/>
        <v>0</v>
      </c>
      <c r="O69" s="17">
        <f t="shared" si="5"/>
        <v>0</v>
      </c>
      <c r="P69" s="18">
        <f t="shared" si="15"/>
        <v>46173</v>
      </c>
    </row>
    <row r="70" spans="1:16" ht="20.25" hidden="1" x14ac:dyDescent="0.3">
      <c r="E70" s="22"/>
      <c r="F70" s="23" t="s">
        <v>74</v>
      </c>
      <c r="G70" s="24" t="s">
        <v>49</v>
      </c>
      <c r="H70" s="24" t="s">
        <v>20</v>
      </c>
      <c r="I70" s="25"/>
      <c r="J70" s="22">
        <f t="shared" si="0"/>
        <v>30</v>
      </c>
      <c r="K70" s="16">
        <f t="shared" si="1"/>
        <v>0</v>
      </c>
      <c r="L70" s="26">
        <f t="shared" si="2"/>
        <v>0</v>
      </c>
      <c r="M70" s="16">
        <f t="shared" si="3"/>
        <v>0</v>
      </c>
      <c r="N70" s="26">
        <f t="shared" si="4"/>
        <v>0</v>
      </c>
      <c r="O70" s="26">
        <f t="shared" si="5"/>
        <v>0</v>
      </c>
      <c r="P70" s="18">
        <f t="shared" si="15"/>
        <v>46173</v>
      </c>
    </row>
    <row r="71" spans="1:16" ht="20.25" hidden="1" x14ac:dyDescent="0.3">
      <c r="E71" s="22"/>
      <c r="F71" s="27"/>
      <c r="G71" s="28"/>
      <c r="H71" s="28"/>
      <c r="I71" s="29"/>
      <c r="J71" s="22">
        <f t="shared" ref="J71:J79" si="19">+E71+30</f>
        <v>30</v>
      </c>
      <c r="K71" s="16">
        <f t="shared" ref="K71:K79" si="20">+IF(P71&lt;=0,I71,0)</f>
        <v>0</v>
      </c>
      <c r="L71" s="26">
        <f t="shared" ref="L71:L79" si="21">+IF(AND(P71&gt;=1,P71&lt;=30),I71,0)</f>
        <v>0</v>
      </c>
      <c r="M71" s="16">
        <f t="shared" ref="M71:M79" si="22">+IF(AND(P71&gt;=31,P71&lt;=60),I71,0)</f>
        <v>0</v>
      </c>
      <c r="N71" s="26">
        <f t="shared" ref="N71:N79" si="23">+IF(AND(P71&gt;60,P71&lt;=90),I71,0)</f>
        <v>0</v>
      </c>
      <c r="O71" s="26">
        <f t="shared" ref="O71:O79" si="24">+IF(P71&gt;91,I71,0)</f>
        <v>0</v>
      </c>
      <c r="P71" s="18">
        <f t="shared" si="15"/>
        <v>46173</v>
      </c>
    </row>
    <row r="72" spans="1:16" ht="20.25" hidden="1" x14ac:dyDescent="0.3">
      <c r="E72" s="30"/>
      <c r="F72" s="27"/>
      <c r="G72" s="31"/>
      <c r="H72" s="31"/>
      <c r="I72" s="29"/>
      <c r="J72" s="22">
        <f t="shared" si="19"/>
        <v>30</v>
      </c>
      <c r="K72" s="16">
        <f t="shared" si="20"/>
        <v>0</v>
      </c>
      <c r="L72" s="26">
        <f t="shared" si="21"/>
        <v>0</v>
      </c>
      <c r="M72" s="16">
        <f t="shared" si="22"/>
        <v>0</v>
      </c>
      <c r="N72" s="26">
        <f t="shared" si="23"/>
        <v>0</v>
      </c>
      <c r="O72" s="26">
        <f t="shared" si="24"/>
        <v>0</v>
      </c>
      <c r="P72" s="18">
        <f t="shared" si="15"/>
        <v>46173</v>
      </c>
    </row>
    <row r="73" spans="1:16" ht="18" hidden="1" customHeight="1" x14ac:dyDescent="0.3">
      <c r="E73" s="30"/>
      <c r="F73" s="27"/>
      <c r="G73" s="31"/>
      <c r="H73" s="31"/>
      <c r="I73" s="29"/>
      <c r="J73" s="22">
        <f t="shared" si="19"/>
        <v>30</v>
      </c>
      <c r="K73" s="16">
        <f t="shared" si="20"/>
        <v>0</v>
      </c>
      <c r="L73" s="26">
        <f t="shared" si="21"/>
        <v>0</v>
      </c>
      <c r="M73" s="16">
        <f t="shared" si="22"/>
        <v>0</v>
      </c>
      <c r="N73" s="26">
        <f t="shared" si="23"/>
        <v>0</v>
      </c>
      <c r="O73" s="26">
        <f t="shared" si="24"/>
        <v>0</v>
      </c>
      <c r="P73" s="18">
        <f t="shared" si="15"/>
        <v>46173</v>
      </c>
    </row>
    <row r="74" spans="1:16" ht="20.25" hidden="1" x14ac:dyDescent="0.3">
      <c r="E74" s="30"/>
      <c r="F74" s="27"/>
      <c r="G74" s="31"/>
      <c r="H74" s="31"/>
      <c r="I74" s="29"/>
      <c r="J74" s="22">
        <f t="shared" si="19"/>
        <v>30</v>
      </c>
      <c r="K74" s="16">
        <f t="shared" si="20"/>
        <v>0</v>
      </c>
      <c r="L74" s="26">
        <f t="shared" si="21"/>
        <v>0</v>
      </c>
      <c r="M74" s="16">
        <f t="shared" si="22"/>
        <v>0</v>
      </c>
      <c r="N74" s="26">
        <f t="shared" si="23"/>
        <v>0</v>
      </c>
      <c r="O74" s="26">
        <f t="shared" si="24"/>
        <v>0</v>
      </c>
      <c r="P74" s="18">
        <f t="shared" si="15"/>
        <v>46173</v>
      </c>
    </row>
    <row r="75" spans="1:16" s="10" customFormat="1" ht="20.25" hidden="1" x14ac:dyDescent="0.3">
      <c r="A75"/>
      <c r="B75"/>
      <c r="C75"/>
      <c r="E75" s="30"/>
      <c r="F75" s="32"/>
      <c r="G75" s="31"/>
      <c r="H75" s="31"/>
      <c r="I75" s="29"/>
      <c r="J75" s="22">
        <f t="shared" si="19"/>
        <v>30</v>
      </c>
      <c r="K75" s="16">
        <f t="shared" si="20"/>
        <v>0</v>
      </c>
      <c r="L75" s="26">
        <f t="shared" si="21"/>
        <v>0</v>
      </c>
      <c r="M75" s="16">
        <f t="shared" si="22"/>
        <v>0</v>
      </c>
      <c r="N75" s="26">
        <f t="shared" si="23"/>
        <v>0</v>
      </c>
      <c r="O75" s="26">
        <f t="shared" si="24"/>
        <v>0</v>
      </c>
      <c r="P75" s="18">
        <f t="shared" si="15"/>
        <v>46173</v>
      </c>
    </row>
    <row r="76" spans="1:16" ht="20.25" hidden="1" x14ac:dyDescent="0.3">
      <c r="E76" s="22"/>
      <c r="F76" s="27"/>
      <c r="G76" s="31"/>
      <c r="H76" s="31"/>
      <c r="I76" s="29"/>
      <c r="J76" s="22">
        <f t="shared" si="19"/>
        <v>30</v>
      </c>
      <c r="K76" s="16">
        <f t="shared" si="20"/>
        <v>0</v>
      </c>
      <c r="L76" s="26">
        <f t="shared" si="21"/>
        <v>0</v>
      </c>
      <c r="M76" s="16">
        <f t="shared" si="22"/>
        <v>0</v>
      </c>
      <c r="N76" s="26">
        <f t="shared" si="23"/>
        <v>0</v>
      </c>
      <c r="O76" s="26">
        <f t="shared" si="24"/>
        <v>0</v>
      </c>
      <c r="P76" s="18">
        <f t="shared" si="15"/>
        <v>46173</v>
      </c>
    </row>
    <row r="77" spans="1:16" s="10" customFormat="1" ht="20.25" hidden="1" x14ac:dyDescent="0.3">
      <c r="A77"/>
      <c r="B77"/>
      <c r="C77"/>
      <c r="E77" s="30"/>
      <c r="F77" s="32"/>
      <c r="G77" s="33"/>
      <c r="H77" s="33"/>
      <c r="I77" s="34"/>
      <c r="J77" s="22">
        <f t="shared" si="19"/>
        <v>30</v>
      </c>
      <c r="K77" s="16">
        <f t="shared" si="20"/>
        <v>0</v>
      </c>
      <c r="L77" s="26">
        <f t="shared" si="21"/>
        <v>0</v>
      </c>
      <c r="M77" s="16">
        <f t="shared" si="22"/>
        <v>0</v>
      </c>
      <c r="N77" s="26">
        <f t="shared" si="23"/>
        <v>0</v>
      </c>
      <c r="O77" s="26">
        <f t="shared" si="24"/>
        <v>0</v>
      </c>
      <c r="P77" s="18">
        <f t="shared" si="15"/>
        <v>46173</v>
      </c>
    </row>
    <row r="78" spans="1:16" s="10" customFormat="1" ht="18" hidden="1" customHeight="1" x14ac:dyDescent="0.3">
      <c r="A78"/>
      <c r="B78"/>
      <c r="E78" s="22"/>
      <c r="F78" s="32"/>
      <c r="G78" s="31"/>
      <c r="H78" s="31"/>
      <c r="I78" s="29"/>
      <c r="J78" s="22">
        <f t="shared" si="19"/>
        <v>30</v>
      </c>
      <c r="K78" s="16">
        <f t="shared" si="20"/>
        <v>0</v>
      </c>
      <c r="L78" s="16">
        <f t="shared" si="21"/>
        <v>0</v>
      </c>
      <c r="M78" s="16">
        <f t="shared" si="22"/>
        <v>0</v>
      </c>
      <c r="N78" s="16">
        <f t="shared" si="23"/>
        <v>0</v>
      </c>
      <c r="O78" s="16">
        <f t="shared" si="24"/>
        <v>0</v>
      </c>
      <c r="P78" s="18">
        <f t="shared" si="15"/>
        <v>46173</v>
      </c>
    </row>
    <row r="79" spans="1:16" ht="20.25" x14ac:dyDescent="0.25">
      <c r="E79" s="35"/>
      <c r="F79" s="36" t="s">
        <v>75</v>
      </c>
      <c r="G79" s="37"/>
      <c r="H79" s="38"/>
      <c r="I79" s="39">
        <f>SUM(I7:I78)</f>
        <v>4322101.83</v>
      </c>
      <c r="J79" s="35"/>
      <c r="K79" s="39">
        <f>SUM(K7:K78)</f>
        <v>3260101.8299999996</v>
      </c>
      <c r="L79" s="39">
        <f>SUM(L7:L78)</f>
        <v>0</v>
      </c>
      <c r="M79" s="39">
        <f>SUM(M7:M78)</f>
        <v>0</v>
      </c>
      <c r="N79" s="39">
        <f>SUM(N7:N78)</f>
        <v>0</v>
      </c>
      <c r="O79" s="39">
        <f>SUM(O7:O78)</f>
        <v>1062000</v>
      </c>
      <c r="P79" s="40">
        <f>+K79+L79+M79+N79+O79</f>
        <v>4322101.83</v>
      </c>
    </row>
    <row r="80" spans="1:16" ht="15.75" x14ac:dyDescent="0.25">
      <c r="E80" s="41"/>
      <c r="F80" s="41"/>
      <c r="G80" s="41"/>
      <c r="H80" s="42"/>
      <c r="I80" s="43"/>
      <c r="J80" s="43"/>
      <c r="K80" s="44"/>
      <c r="L80" s="44"/>
      <c r="M80" s="44"/>
      <c r="N80" s="45"/>
      <c r="O80" s="46"/>
    </row>
    <row r="81" spans="3:16" ht="15.75" x14ac:dyDescent="0.25">
      <c r="E81" s="47"/>
      <c r="F81" s="48"/>
      <c r="G81" s="49"/>
      <c r="H81" s="50"/>
      <c r="I81" s="43"/>
      <c r="J81" s="43"/>
      <c r="K81" s="51"/>
      <c r="L81" s="52"/>
      <c r="M81" s="53"/>
      <c r="N81" s="54"/>
      <c r="O81" s="55"/>
    </row>
    <row r="82" spans="3:16" ht="15.75" x14ac:dyDescent="0.25">
      <c r="E82" s="47"/>
      <c r="F82" s="48"/>
      <c r="G82" s="49"/>
      <c r="H82" s="42"/>
      <c r="I82" s="50"/>
      <c r="J82" s="43"/>
      <c r="K82" s="51"/>
      <c r="L82" s="52"/>
      <c r="M82" s="51"/>
      <c r="N82" s="54"/>
      <c r="O82" s="55"/>
    </row>
    <row r="83" spans="3:16" ht="15.75" x14ac:dyDescent="0.25">
      <c r="E83" s="47"/>
      <c r="F83" s="48"/>
      <c r="G83" s="49"/>
      <c r="H83" s="42"/>
      <c r="I83" s="43"/>
      <c r="J83" s="43"/>
      <c r="K83" s="53"/>
      <c r="L83" s="52"/>
      <c r="M83" s="51"/>
      <c r="N83" s="54"/>
      <c r="O83" s="55"/>
    </row>
    <row r="84" spans="3:16" ht="20.25" hidden="1" x14ac:dyDescent="0.25">
      <c r="E84" s="56" t="s">
        <v>76</v>
      </c>
      <c r="F84" s="56"/>
      <c r="G84" s="56"/>
      <c r="H84" s="56"/>
      <c r="I84" s="56"/>
      <c r="J84" s="56"/>
      <c r="K84" s="56"/>
      <c r="L84" s="56"/>
      <c r="M84" s="56"/>
      <c r="N84" s="56"/>
      <c r="O84" s="56"/>
    </row>
    <row r="85" spans="3:16" ht="20.25" hidden="1" x14ac:dyDescent="0.3">
      <c r="E85" s="57" t="s">
        <v>77</v>
      </c>
      <c r="F85" s="57"/>
      <c r="G85" s="57"/>
      <c r="H85" s="57"/>
      <c r="I85" s="57"/>
      <c r="J85" s="57"/>
      <c r="K85" s="57"/>
      <c r="L85" s="57"/>
      <c r="M85" s="57"/>
      <c r="N85" s="57"/>
      <c r="O85" s="57"/>
    </row>
    <row r="86" spans="3:16" ht="40.5" hidden="1" x14ac:dyDescent="0.25">
      <c r="E86" s="58" t="s">
        <v>4</v>
      </c>
      <c r="F86" s="58" t="s">
        <v>5</v>
      </c>
      <c r="G86" s="58" t="s">
        <v>6</v>
      </c>
      <c r="H86" s="58" t="s">
        <v>7</v>
      </c>
      <c r="I86" s="58" t="s">
        <v>3</v>
      </c>
      <c r="J86" s="58" t="s">
        <v>8</v>
      </c>
      <c r="K86" s="58" t="s">
        <v>9</v>
      </c>
      <c r="L86" s="58" t="s">
        <v>78</v>
      </c>
      <c r="M86" s="58" t="s">
        <v>11</v>
      </c>
      <c r="N86" s="58" t="s">
        <v>12</v>
      </c>
      <c r="O86" s="58" t="s">
        <v>13</v>
      </c>
      <c r="P86" s="7" t="s">
        <v>14</v>
      </c>
    </row>
    <row r="87" spans="3:16" s="60" customFormat="1" ht="20.25" hidden="1" x14ac:dyDescent="0.3">
      <c r="C87"/>
      <c r="D87"/>
      <c r="E87" s="32"/>
      <c r="F87" s="31"/>
      <c r="G87" s="59"/>
      <c r="H87" s="17"/>
      <c r="I87" s="22"/>
      <c r="J87" s="22"/>
      <c r="K87" s="16">
        <f t="shared" ref="K87" si="25">+IF(P87&lt;=0,H87,0)</f>
        <v>0</v>
      </c>
      <c r="L87" s="16">
        <f t="shared" ref="L87" si="26">+IF(AND(P87&gt;=1,P87&lt;=30),H87,0)</f>
        <v>0</v>
      </c>
      <c r="M87" s="16">
        <f t="shared" ref="M87" si="27">+IF(AND(P87&gt;=31,P87&lt;=60),H87,0)</f>
        <v>0</v>
      </c>
      <c r="N87" s="16">
        <f t="shared" ref="N87" si="28">+IF(AND(P87&gt;61,P87&lt;=90),H87,0)</f>
        <v>0</v>
      </c>
      <c r="O87" s="16">
        <f t="shared" ref="O87" si="29">+IF(P87&gt;91,H87,0)</f>
        <v>0</v>
      </c>
      <c r="P87" s="18">
        <f t="shared" ref="P87:P95" si="30">+$E$5-J87</f>
        <v>46203</v>
      </c>
    </row>
    <row r="88" spans="3:16" s="60" customFormat="1" ht="20.25" hidden="1" x14ac:dyDescent="0.3">
      <c r="C88"/>
      <c r="D88"/>
      <c r="E88" s="27"/>
      <c r="F88" s="31"/>
      <c r="G88" s="59"/>
      <c r="H88" s="17"/>
      <c r="I88" s="22"/>
      <c r="J88" s="22"/>
      <c r="K88" s="16">
        <f>+IF(P88&lt;=0,H88,0)</f>
        <v>0</v>
      </c>
      <c r="L88" s="16">
        <f>+IF(AND(P88&gt;=1,P88&lt;=30),H88,0)</f>
        <v>0</v>
      </c>
      <c r="M88" s="16">
        <f>+IF(AND(P88&gt;=31,P88&lt;=60),H88,0)</f>
        <v>0</v>
      </c>
      <c r="N88" s="16">
        <f>+IF(AND(P88&gt;61,P88&lt;=90),H88,0)</f>
        <v>0</v>
      </c>
      <c r="O88" s="16">
        <f>+IF(P88&gt;91,H88,0)</f>
        <v>0</v>
      </c>
      <c r="P88" s="18">
        <f t="shared" si="30"/>
        <v>46203</v>
      </c>
    </row>
    <row r="89" spans="3:16" s="60" customFormat="1" ht="20.25" hidden="1" x14ac:dyDescent="0.3">
      <c r="C89"/>
      <c r="D89"/>
      <c r="E89" s="27"/>
      <c r="F89" s="31"/>
      <c r="G89" s="59"/>
      <c r="H89" s="17"/>
      <c r="I89" s="22"/>
      <c r="J89" s="22"/>
      <c r="K89" s="16">
        <f t="shared" ref="K89:K95" si="31">+IF(P89&lt;=0,H89,0)</f>
        <v>0</v>
      </c>
      <c r="L89" s="16">
        <f t="shared" ref="L89:L95" si="32">+IF(AND(P89&gt;=1,P89&lt;=30),H89,0)</f>
        <v>0</v>
      </c>
      <c r="M89" s="16">
        <f t="shared" ref="M89:M95" si="33">+IF(AND(P89&gt;=31,P89&lt;=60),H89,0)</f>
        <v>0</v>
      </c>
      <c r="N89" s="16">
        <f t="shared" ref="N89:N95" si="34">+IF(AND(P89&gt;61,P89&lt;=90),H89,0)</f>
        <v>0</v>
      </c>
      <c r="O89" s="16">
        <f t="shared" ref="O89:O95" si="35">+IF(P89&gt;91,H89,0)</f>
        <v>0</v>
      </c>
      <c r="P89" s="18">
        <f t="shared" si="30"/>
        <v>46203</v>
      </c>
    </row>
    <row r="90" spans="3:16" s="60" customFormat="1" ht="20.25" hidden="1" x14ac:dyDescent="0.3">
      <c r="C90"/>
      <c r="D90"/>
      <c r="E90" s="27"/>
      <c r="F90" s="31"/>
      <c r="G90" s="59"/>
      <c r="H90" s="17"/>
      <c r="I90" s="22"/>
      <c r="J90" s="22"/>
      <c r="K90" s="16">
        <f t="shared" si="31"/>
        <v>0</v>
      </c>
      <c r="L90" s="16">
        <f t="shared" si="32"/>
        <v>0</v>
      </c>
      <c r="M90" s="16">
        <f t="shared" si="33"/>
        <v>0</v>
      </c>
      <c r="N90" s="16">
        <f t="shared" si="34"/>
        <v>0</v>
      </c>
      <c r="O90" s="16">
        <f t="shared" si="35"/>
        <v>0</v>
      </c>
      <c r="P90" s="18">
        <f t="shared" si="30"/>
        <v>46203</v>
      </c>
    </row>
    <row r="91" spans="3:16" s="60" customFormat="1" ht="20.25" hidden="1" x14ac:dyDescent="0.3">
      <c r="C91"/>
      <c r="D91"/>
      <c r="E91" s="32"/>
      <c r="F91" s="31"/>
      <c r="G91" s="59"/>
      <c r="H91" s="17"/>
      <c r="I91" s="22"/>
      <c r="J91" s="22"/>
      <c r="K91" s="16">
        <f t="shared" si="31"/>
        <v>0</v>
      </c>
      <c r="L91" s="16">
        <f t="shared" si="32"/>
        <v>0</v>
      </c>
      <c r="M91" s="16">
        <f t="shared" si="33"/>
        <v>0</v>
      </c>
      <c r="N91" s="16">
        <f t="shared" si="34"/>
        <v>0</v>
      </c>
      <c r="O91" s="16">
        <f t="shared" si="35"/>
        <v>0</v>
      </c>
      <c r="P91" s="18">
        <f t="shared" si="30"/>
        <v>46203</v>
      </c>
    </row>
    <row r="92" spans="3:16" s="60" customFormat="1" ht="20.25" hidden="1" x14ac:dyDescent="0.3">
      <c r="C92"/>
      <c r="D92"/>
      <c r="E92" s="32"/>
      <c r="F92" s="31"/>
      <c r="G92" s="59"/>
      <c r="H92" s="17"/>
      <c r="I92" s="22"/>
      <c r="J92" s="22"/>
      <c r="K92" s="16">
        <f t="shared" si="31"/>
        <v>0</v>
      </c>
      <c r="L92" s="16">
        <f t="shared" si="32"/>
        <v>0</v>
      </c>
      <c r="M92" s="16">
        <f t="shared" si="33"/>
        <v>0</v>
      </c>
      <c r="N92" s="16">
        <f t="shared" si="34"/>
        <v>0</v>
      </c>
      <c r="O92" s="16">
        <f t="shared" si="35"/>
        <v>0</v>
      </c>
      <c r="P92" s="18">
        <f t="shared" si="30"/>
        <v>46203</v>
      </c>
    </row>
    <row r="93" spans="3:16" s="60" customFormat="1" ht="20.25" hidden="1" x14ac:dyDescent="0.3">
      <c r="C93"/>
      <c r="D93"/>
      <c r="E93" s="32"/>
      <c r="F93" s="31"/>
      <c r="G93" s="59"/>
      <c r="H93" s="17"/>
      <c r="I93" s="22"/>
      <c r="J93" s="22"/>
      <c r="K93" s="16">
        <f t="shared" si="31"/>
        <v>0</v>
      </c>
      <c r="L93" s="16">
        <f t="shared" si="32"/>
        <v>0</v>
      </c>
      <c r="M93" s="16">
        <f t="shared" si="33"/>
        <v>0</v>
      </c>
      <c r="N93" s="16">
        <f t="shared" si="34"/>
        <v>0</v>
      </c>
      <c r="O93" s="16">
        <f t="shared" si="35"/>
        <v>0</v>
      </c>
      <c r="P93" s="18">
        <f t="shared" si="30"/>
        <v>46203</v>
      </c>
    </row>
    <row r="94" spans="3:16" s="60" customFormat="1" ht="20.25" hidden="1" x14ac:dyDescent="0.3">
      <c r="C94"/>
      <c r="D94"/>
      <c r="E94" s="32"/>
      <c r="F94" s="31"/>
      <c r="G94" s="59"/>
      <c r="H94" s="17"/>
      <c r="I94" s="22"/>
      <c r="J94" s="22"/>
      <c r="K94" s="16">
        <f t="shared" si="31"/>
        <v>0</v>
      </c>
      <c r="L94" s="16">
        <f t="shared" si="32"/>
        <v>0</v>
      </c>
      <c r="M94" s="16">
        <f t="shared" si="33"/>
        <v>0</v>
      </c>
      <c r="N94" s="16">
        <f t="shared" si="34"/>
        <v>0</v>
      </c>
      <c r="O94" s="16">
        <f t="shared" si="35"/>
        <v>0</v>
      </c>
      <c r="P94" s="18">
        <f t="shared" si="30"/>
        <v>46203</v>
      </c>
    </row>
    <row r="95" spans="3:16" s="60" customFormat="1" ht="20.25" hidden="1" x14ac:dyDescent="0.3">
      <c r="C95"/>
      <c r="D95"/>
      <c r="E95" s="32"/>
      <c r="F95" s="31"/>
      <c r="G95" s="59"/>
      <c r="H95" s="17"/>
      <c r="I95" s="22"/>
      <c r="J95" s="22"/>
      <c r="K95" s="16">
        <f t="shared" si="31"/>
        <v>0</v>
      </c>
      <c r="L95" s="16">
        <f t="shared" si="32"/>
        <v>0</v>
      </c>
      <c r="M95" s="16">
        <f t="shared" si="33"/>
        <v>0</v>
      </c>
      <c r="N95" s="16">
        <f t="shared" si="34"/>
        <v>0</v>
      </c>
      <c r="O95" s="16">
        <f t="shared" si="35"/>
        <v>0</v>
      </c>
      <c r="P95" s="18">
        <f t="shared" si="30"/>
        <v>46203</v>
      </c>
    </row>
    <row r="96" spans="3:16" ht="20.25" hidden="1" x14ac:dyDescent="0.3">
      <c r="E96" s="61" t="s">
        <v>79</v>
      </c>
      <c r="F96" s="62"/>
      <c r="G96" s="63"/>
      <c r="H96" s="64">
        <f>SUM(H87:H95)</f>
        <v>0</v>
      </c>
      <c r="I96" s="64"/>
      <c r="J96" s="64"/>
      <c r="K96" s="64">
        <f>SUM(K87:K95)</f>
        <v>0</v>
      </c>
      <c r="L96" s="64">
        <f t="shared" ref="L96:O96" si="36">SUM(L87:L95)</f>
        <v>0</v>
      </c>
      <c r="M96" s="64">
        <f t="shared" si="36"/>
        <v>0</v>
      </c>
      <c r="N96" s="64">
        <f t="shared" si="36"/>
        <v>0</v>
      </c>
      <c r="O96" s="65">
        <f t="shared" si="36"/>
        <v>0</v>
      </c>
      <c r="P96" s="66"/>
    </row>
    <row r="97" spans="1:17" ht="20.25" hidden="1" x14ac:dyDescent="0.3">
      <c r="E97" s="67"/>
      <c r="F97" s="67"/>
      <c r="G97" s="68"/>
      <c r="H97" s="67"/>
      <c r="I97" s="67"/>
      <c r="J97" s="67"/>
      <c r="K97" s="67"/>
      <c r="L97" s="67"/>
      <c r="M97" s="67"/>
      <c r="N97" s="69"/>
      <c r="O97" s="49"/>
      <c r="P97" s="66"/>
    </row>
    <row r="98" spans="1:17" ht="20.25" hidden="1" x14ac:dyDescent="0.3">
      <c r="E98" s="70"/>
      <c r="F98" s="71"/>
      <c r="G98" s="72"/>
      <c r="H98" s="73"/>
      <c r="I98" s="74"/>
      <c r="J98" s="74"/>
      <c r="K98" s="75"/>
      <c r="L98" s="75"/>
      <c r="M98" s="75"/>
      <c r="N98" s="76"/>
      <c r="O98" s="77"/>
      <c r="P98" s="66"/>
    </row>
    <row r="99" spans="1:17" ht="20.25" x14ac:dyDescent="0.3">
      <c r="E99" s="70"/>
      <c r="F99" s="71"/>
      <c r="G99" s="72"/>
      <c r="H99" s="73"/>
      <c r="I99" s="74"/>
      <c r="J99" s="74"/>
      <c r="K99" s="75"/>
      <c r="L99" s="75"/>
      <c r="M99" s="75"/>
      <c r="N99" s="76"/>
      <c r="O99" s="77"/>
      <c r="P99" s="66"/>
    </row>
    <row r="100" spans="1:17" ht="20.25" x14ac:dyDescent="0.3">
      <c r="E100" s="70"/>
      <c r="F100" s="71"/>
      <c r="G100" s="72"/>
      <c r="H100" s="73"/>
      <c r="I100" s="74"/>
      <c r="J100" s="74"/>
      <c r="K100" s="75"/>
      <c r="L100" s="75"/>
      <c r="M100" s="75"/>
      <c r="N100" s="76"/>
      <c r="O100" s="77"/>
      <c r="P100" s="66"/>
    </row>
    <row r="101" spans="1:17" ht="20.25" x14ac:dyDescent="0.25">
      <c r="E101" s="56" t="s">
        <v>80</v>
      </c>
      <c r="F101" s="56"/>
      <c r="G101" s="56"/>
      <c r="H101" s="56"/>
      <c r="I101" s="56"/>
      <c r="J101" s="56"/>
      <c r="K101" s="56"/>
      <c r="L101" s="56"/>
      <c r="M101" s="56"/>
      <c r="N101" s="56"/>
      <c r="O101" s="56"/>
    </row>
    <row r="102" spans="1:17" ht="21" thickBot="1" x14ac:dyDescent="0.3">
      <c r="E102" s="78">
        <f>+E5</f>
        <v>46203</v>
      </c>
      <c r="F102" s="78"/>
      <c r="G102" s="78"/>
      <c r="H102" s="78"/>
      <c r="I102" s="78"/>
      <c r="J102" s="78"/>
      <c r="K102" s="78"/>
      <c r="L102" s="78"/>
      <c r="M102" s="78"/>
      <c r="N102" s="78"/>
      <c r="O102" s="78"/>
    </row>
    <row r="103" spans="1:17" ht="81" x14ac:dyDescent="0.25">
      <c r="E103" s="79" t="s">
        <v>3</v>
      </c>
      <c r="F103" s="80" t="s">
        <v>81</v>
      </c>
      <c r="G103" s="80" t="s">
        <v>5</v>
      </c>
      <c r="H103" s="81" t="s">
        <v>6</v>
      </c>
      <c r="I103" s="82" t="s">
        <v>7</v>
      </c>
      <c r="J103" s="79" t="s">
        <v>82</v>
      </c>
      <c r="K103" s="79" t="s">
        <v>83</v>
      </c>
      <c r="L103" s="79" t="s">
        <v>84</v>
      </c>
      <c r="M103" s="79" t="s">
        <v>85</v>
      </c>
      <c r="N103" s="79" t="s">
        <v>86</v>
      </c>
      <c r="O103" s="79" t="s">
        <v>87</v>
      </c>
      <c r="P103" s="7" t="s">
        <v>14</v>
      </c>
    </row>
    <row r="104" spans="1:17" ht="20.25" hidden="1" x14ac:dyDescent="0.3">
      <c r="E104" s="22">
        <v>46085</v>
      </c>
      <c r="F104" s="27">
        <v>294</v>
      </c>
      <c r="G104" s="31" t="s">
        <v>88</v>
      </c>
      <c r="H104" s="31" t="s">
        <v>89</v>
      </c>
      <c r="I104" s="83">
        <v>5015</v>
      </c>
      <c r="J104" s="26"/>
      <c r="K104" s="27"/>
      <c r="L104" s="27"/>
      <c r="M104" s="26">
        <v>0</v>
      </c>
      <c r="N104" s="84">
        <v>60.201799999999999</v>
      </c>
      <c r="O104" s="85"/>
      <c r="P104" s="18">
        <f t="shared" ref="P104:P109" si="37">+$E$5-Q104</f>
        <v>88</v>
      </c>
      <c r="Q104" s="86">
        <f>+E104+30</f>
        <v>46115</v>
      </c>
    </row>
    <row r="105" spans="1:17" ht="20.25" x14ac:dyDescent="0.3">
      <c r="E105" s="22">
        <v>46147</v>
      </c>
      <c r="F105" s="27" t="s">
        <v>90</v>
      </c>
      <c r="G105" s="31" t="s">
        <v>91</v>
      </c>
      <c r="H105" s="31" t="s">
        <v>89</v>
      </c>
      <c r="I105" s="83">
        <v>3890</v>
      </c>
      <c r="J105" s="26"/>
      <c r="K105" s="27"/>
      <c r="L105" s="27"/>
      <c r="M105" s="26">
        <f>(+I105-J105)*N105</f>
        <v>273405.14899999998</v>
      </c>
      <c r="N105" s="84">
        <v>70.284099999999995</v>
      </c>
      <c r="O105" s="85"/>
      <c r="P105" s="18">
        <f t="shared" si="37"/>
        <v>26</v>
      </c>
      <c r="Q105" s="86">
        <f>+E105+30</f>
        <v>46177</v>
      </c>
    </row>
    <row r="106" spans="1:17" ht="20.25" x14ac:dyDescent="0.3">
      <c r="E106" s="22">
        <v>46189</v>
      </c>
      <c r="F106" s="27">
        <v>141590</v>
      </c>
      <c r="G106" s="31" t="s">
        <v>92</v>
      </c>
      <c r="H106" s="87" t="s">
        <v>93</v>
      </c>
      <c r="I106" s="83">
        <v>9151</v>
      </c>
      <c r="J106" s="26"/>
      <c r="K106" s="27"/>
      <c r="L106" s="27"/>
      <c r="M106" s="26">
        <f>+I106*N106</f>
        <v>550906.67180000001</v>
      </c>
      <c r="N106" s="84">
        <v>60.201799999999999</v>
      </c>
      <c r="O106" s="88"/>
      <c r="P106" s="18">
        <f t="shared" si="37"/>
        <v>37022</v>
      </c>
      <c r="Q106" s="86">
        <f>+I106+30</f>
        <v>9181</v>
      </c>
    </row>
    <row r="107" spans="1:17" ht="20.25" x14ac:dyDescent="0.3">
      <c r="E107" s="22">
        <v>46189</v>
      </c>
      <c r="F107" s="27">
        <v>141591</v>
      </c>
      <c r="G107" s="31" t="s">
        <v>92</v>
      </c>
      <c r="H107" s="87" t="s">
        <v>93</v>
      </c>
      <c r="I107" s="83">
        <v>959</v>
      </c>
      <c r="J107" s="26"/>
      <c r="K107" s="89"/>
      <c r="L107" s="27"/>
      <c r="M107" s="26">
        <f t="shared" ref="M107:M109" si="38">+I107*N107</f>
        <v>57733.5262</v>
      </c>
      <c r="N107" s="84">
        <v>60.201799999999999</v>
      </c>
      <c r="O107" s="88"/>
      <c r="P107" s="18">
        <f t="shared" si="37"/>
        <v>45214</v>
      </c>
      <c r="Q107" s="86">
        <f t="shared" ref="Q107:Q108" si="39">+I107+30</f>
        <v>989</v>
      </c>
    </row>
    <row r="108" spans="1:17" ht="20.25" x14ac:dyDescent="0.3">
      <c r="E108" s="22"/>
      <c r="F108" s="31"/>
      <c r="G108" s="31"/>
      <c r="H108" s="83"/>
      <c r="I108" s="83"/>
      <c r="J108" s="26"/>
      <c r="K108" s="89"/>
      <c r="L108" s="27"/>
      <c r="M108" s="26">
        <f t="shared" si="38"/>
        <v>0</v>
      </c>
      <c r="N108" s="84">
        <v>61.960599999999999</v>
      </c>
      <c r="O108" s="88"/>
      <c r="P108" s="18">
        <f t="shared" si="37"/>
        <v>46173</v>
      </c>
      <c r="Q108" s="86">
        <f t="shared" si="39"/>
        <v>30</v>
      </c>
    </row>
    <row r="109" spans="1:17" ht="20.25" x14ac:dyDescent="0.3">
      <c r="E109" s="27"/>
      <c r="F109" s="31"/>
      <c r="G109" s="31"/>
      <c r="H109" s="83"/>
      <c r="I109" s="83"/>
      <c r="J109" s="26"/>
      <c r="K109" s="89"/>
      <c r="L109" s="27"/>
      <c r="M109" s="26">
        <f t="shared" si="38"/>
        <v>0</v>
      </c>
      <c r="N109" s="84"/>
      <c r="O109" s="88"/>
      <c r="P109" s="18">
        <f t="shared" si="37"/>
        <v>46173</v>
      </c>
      <c r="Q109" s="86">
        <f>+I109+30</f>
        <v>30</v>
      </c>
    </row>
    <row r="110" spans="1:17" ht="20.25" x14ac:dyDescent="0.3">
      <c r="A110" s="90"/>
      <c r="E110" s="91" t="s">
        <v>94</v>
      </c>
      <c r="F110" s="91"/>
      <c r="G110" s="91"/>
      <c r="H110" s="91"/>
      <c r="I110" s="91"/>
      <c r="J110" s="91"/>
      <c r="K110" s="91"/>
      <c r="L110" s="92"/>
      <c r="M110" s="93">
        <f>SUM(M104:M109)</f>
        <v>882045.34699999995</v>
      </c>
      <c r="N110" s="94"/>
      <c r="O110" s="95"/>
      <c r="P110" s="66"/>
      <c r="Q110" t="s">
        <v>95</v>
      </c>
    </row>
    <row r="111" spans="1:17" x14ac:dyDescent="0.25">
      <c r="E111" s="96"/>
      <c r="F111" s="97"/>
      <c r="G111" s="97"/>
      <c r="H111" s="97"/>
      <c r="I111" s="97"/>
      <c r="J111" s="97"/>
      <c r="K111" s="97"/>
      <c r="L111" s="97"/>
      <c r="M111" s="97"/>
      <c r="N111" s="76"/>
      <c r="O111" s="98"/>
    </row>
    <row r="112" spans="1:17" ht="15.75" thickBot="1" x14ac:dyDescent="0.3">
      <c r="E112" s="96"/>
      <c r="F112" s="97"/>
      <c r="G112" s="97"/>
      <c r="H112" s="97"/>
      <c r="I112" s="97"/>
      <c r="J112" s="97"/>
      <c r="K112" s="97"/>
      <c r="L112" s="97"/>
      <c r="M112" s="97"/>
      <c r="N112" s="76"/>
      <c r="O112" s="98"/>
    </row>
    <row r="113" spans="5:15" ht="21" customHeight="1" thickBot="1" x14ac:dyDescent="0.35">
      <c r="E113" s="99" t="s">
        <v>96</v>
      </c>
      <c r="F113" s="99"/>
      <c r="G113" s="100">
        <f>+I79</f>
        <v>4322101.83</v>
      </c>
      <c r="H113" s="101"/>
      <c r="I113" s="101"/>
      <c r="J113" s="101"/>
      <c r="K113" s="102" t="s">
        <v>97</v>
      </c>
      <c r="L113" s="103" t="s">
        <v>98</v>
      </c>
      <c r="M113" s="104"/>
      <c r="N113" s="104"/>
      <c r="O113" s="105"/>
    </row>
    <row r="114" spans="5:15" ht="21" customHeight="1" x14ac:dyDescent="0.3">
      <c r="E114" s="106"/>
      <c r="F114" s="107" t="s">
        <v>99</v>
      </c>
      <c r="G114" s="100">
        <f>+M110</f>
        <v>882045.34699999995</v>
      </c>
      <c r="H114" s="101"/>
      <c r="I114" s="101"/>
      <c r="J114" s="101"/>
      <c r="K114" s="108"/>
      <c r="L114" s="109"/>
      <c r="M114" s="110"/>
      <c r="N114" s="110"/>
      <c r="O114" s="111"/>
    </row>
    <row r="115" spans="5:15" ht="21" customHeight="1" thickBot="1" x14ac:dyDescent="0.35">
      <c r="E115" s="99" t="s">
        <v>100</v>
      </c>
      <c r="F115" s="99"/>
      <c r="G115" s="100">
        <f>SUM(G113:G114)</f>
        <v>5204147.1770000001</v>
      </c>
      <c r="H115" s="108"/>
      <c r="I115" s="108"/>
      <c r="J115" s="108"/>
      <c r="K115" s="108"/>
      <c r="L115" s="112"/>
      <c r="M115" s="113"/>
      <c r="N115" s="113"/>
      <c r="O115" s="114"/>
    </row>
    <row r="116" spans="5:15" ht="21" customHeight="1" x14ac:dyDescent="0.3">
      <c r="E116" s="108"/>
      <c r="F116" s="115"/>
      <c r="G116" s="116"/>
      <c r="H116" s="108"/>
      <c r="I116" s="108"/>
      <c r="J116" s="108"/>
      <c r="K116" s="108"/>
      <c r="L116" s="108"/>
      <c r="M116" s="108"/>
      <c r="N116" s="117"/>
      <c r="O116" s="118"/>
    </row>
    <row r="117" spans="5:15" ht="21" customHeight="1" x14ac:dyDescent="0.3">
      <c r="E117" s="108"/>
      <c r="F117" s="115"/>
      <c r="G117" s="116"/>
      <c r="H117" s="108"/>
      <c r="I117" s="108"/>
      <c r="J117" s="108"/>
      <c r="K117" s="108"/>
      <c r="L117" s="108"/>
      <c r="M117" s="108"/>
      <c r="N117" s="117"/>
      <c r="O117" s="118"/>
    </row>
    <row r="118" spans="5:15" ht="21" customHeight="1" x14ac:dyDescent="0.3">
      <c r="E118" s="108"/>
      <c r="F118" s="115"/>
      <c r="G118" s="116"/>
      <c r="H118" s="108"/>
      <c r="I118" s="108"/>
      <c r="J118" s="108"/>
      <c r="K118" s="108"/>
      <c r="L118" s="108"/>
      <c r="M118" s="108"/>
      <c r="N118" s="117"/>
      <c r="O118" s="118"/>
    </row>
    <row r="119" spans="5:15" ht="21" customHeight="1" x14ac:dyDescent="0.3">
      <c r="E119" s="107"/>
      <c r="F119" s="119"/>
      <c r="G119" s="120" t="s">
        <v>101</v>
      </c>
      <c r="H119" s="120"/>
      <c r="I119" s="120"/>
      <c r="J119" s="120"/>
      <c r="K119" s="108"/>
      <c r="L119" s="108"/>
      <c r="M119" s="108"/>
      <c r="N119" s="117"/>
      <c r="O119" s="118"/>
    </row>
    <row r="120" spans="5:15" ht="21" customHeight="1" x14ac:dyDescent="0.3">
      <c r="E120" s="108"/>
      <c r="F120" s="119"/>
      <c r="G120" s="121"/>
      <c r="H120" s="108"/>
      <c r="I120" s="101"/>
      <c r="J120" s="108"/>
      <c r="K120" s="108"/>
      <c r="L120" s="108"/>
      <c r="M120" s="108"/>
      <c r="N120" s="117"/>
      <c r="O120" s="118"/>
    </row>
    <row r="121" spans="5:15" ht="21" customHeight="1" x14ac:dyDescent="0.3">
      <c r="E121" s="107"/>
      <c r="F121" s="115"/>
      <c r="G121" s="116"/>
      <c r="H121" s="120"/>
      <c r="I121" s="120"/>
      <c r="J121" s="101"/>
      <c r="K121" s="108"/>
      <c r="L121" s="108"/>
      <c r="M121" s="108"/>
      <c r="N121" s="117"/>
      <c r="O121" s="118"/>
    </row>
    <row r="122" spans="5:15" ht="21" customHeight="1" x14ac:dyDescent="0.3">
      <c r="E122" s="120" t="s">
        <v>102</v>
      </c>
      <c r="F122" s="120"/>
      <c r="G122" s="116"/>
      <c r="H122" s="108"/>
      <c r="I122" s="108"/>
      <c r="J122" s="101"/>
      <c r="K122" s="108"/>
      <c r="L122" s="120" t="s">
        <v>103</v>
      </c>
      <c r="M122" s="120"/>
      <c r="N122" s="120"/>
      <c r="O122" s="118"/>
    </row>
    <row r="123" spans="5:15" x14ac:dyDescent="0.25">
      <c r="E123" s="96"/>
      <c r="F123" s="97"/>
      <c r="G123" s="97"/>
      <c r="H123" s="97"/>
      <c r="I123" s="97"/>
      <c r="J123" s="97"/>
      <c r="K123" s="97"/>
      <c r="L123" s="97"/>
      <c r="M123" s="97"/>
      <c r="N123" s="76"/>
      <c r="O123" s="98"/>
    </row>
    <row r="124" spans="5:15" ht="18" customHeight="1" x14ac:dyDescent="0.35">
      <c r="E124" s="122"/>
      <c r="F124" s="122"/>
      <c r="G124" s="122"/>
      <c r="H124" s="122"/>
      <c r="I124" s="122"/>
      <c r="J124" s="122"/>
      <c r="K124" s="122"/>
      <c r="L124" s="122"/>
      <c r="M124" s="122"/>
      <c r="N124" s="123"/>
      <c r="O124" s="124"/>
    </row>
    <row r="125" spans="5:15" ht="21" x14ac:dyDescent="0.35">
      <c r="E125" s="122"/>
      <c r="F125" s="122"/>
      <c r="G125" s="122"/>
      <c r="H125" s="122"/>
      <c r="I125" s="122"/>
      <c r="J125" s="122"/>
      <c r="K125" s="122"/>
      <c r="L125" s="122"/>
      <c r="M125" s="122"/>
      <c r="N125" s="123"/>
      <c r="O125" s="124"/>
    </row>
    <row r="126" spans="5:15" ht="21" x14ac:dyDescent="0.35">
      <c r="E126" s="122"/>
      <c r="F126" s="122"/>
      <c r="G126" s="122"/>
      <c r="H126" s="122"/>
      <c r="I126" s="122"/>
      <c r="J126" s="122"/>
      <c r="K126" s="122"/>
      <c r="L126" s="122"/>
      <c r="M126" s="122"/>
      <c r="N126" s="123"/>
      <c r="O126" s="124"/>
    </row>
    <row r="128" spans="5:15" ht="15.75" thickBot="1" x14ac:dyDescent="0.3"/>
    <row r="129" spans="5:6" x14ac:dyDescent="0.25">
      <c r="E129" s="127" t="s">
        <v>98</v>
      </c>
      <c r="F129" s="128"/>
    </row>
    <row r="130" spans="5:6" x14ac:dyDescent="0.25">
      <c r="E130" s="129"/>
      <c r="F130" s="130"/>
    </row>
    <row r="131" spans="5:6" x14ac:dyDescent="0.25">
      <c r="E131" s="129"/>
      <c r="F131" s="130"/>
    </row>
    <row r="132" spans="5:6" x14ac:dyDescent="0.25">
      <c r="E132" s="129"/>
      <c r="F132" s="130"/>
    </row>
    <row r="133" spans="5:6" x14ac:dyDescent="0.25">
      <c r="E133" s="129"/>
      <c r="F133" s="130"/>
    </row>
    <row r="134" spans="5:6" x14ac:dyDescent="0.25">
      <c r="E134" s="129"/>
      <c r="F134" s="130"/>
    </row>
    <row r="135" spans="5:6" ht="15.75" thickBot="1" x14ac:dyDescent="0.3">
      <c r="E135" s="131"/>
      <c r="F135" s="132"/>
    </row>
  </sheetData>
  <autoFilter ref="F6:Q6" xr:uid="{2704CEB7-8494-425B-AF73-DEC6558E029E}"/>
  <mergeCells count="19">
    <mergeCell ref="G119:J119"/>
    <mergeCell ref="H121:I121"/>
    <mergeCell ref="E122:F122"/>
    <mergeCell ref="L122:N122"/>
    <mergeCell ref="E129:F135"/>
    <mergeCell ref="E85:O85"/>
    <mergeCell ref="E96:G96"/>
    <mergeCell ref="E101:O101"/>
    <mergeCell ref="E102:O102"/>
    <mergeCell ref="E110:K110"/>
    <mergeCell ref="E113:F113"/>
    <mergeCell ref="L113:O115"/>
    <mergeCell ref="E115:F115"/>
    <mergeCell ref="E2:O2"/>
    <mergeCell ref="E3:O3"/>
    <mergeCell ref="E4:O4"/>
    <mergeCell ref="E5:O5"/>
    <mergeCell ref="F79:H79"/>
    <mergeCell ref="E84:O84"/>
  </mergeCells>
  <conditionalFormatting sqref="F8">
    <cfRule type="duplicateValues" dxfId="25" priority="18"/>
  </conditionalFormatting>
  <conditionalFormatting sqref="F10:F23 F8">
    <cfRule type="duplicateValues" dxfId="24" priority="24"/>
  </conditionalFormatting>
  <conditionalFormatting sqref="F10:F69 F7:F8">
    <cfRule type="duplicateValues" dxfId="23" priority="25"/>
  </conditionalFormatting>
  <conditionalFormatting sqref="F11:F15 F9">
    <cfRule type="duplicateValues" dxfId="22" priority="26"/>
  </conditionalFormatting>
  <conditionalFormatting sqref="F12:F17">
    <cfRule type="duplicateValues" dxfId="21" priority="17"/>
  </conditionalFormatting>
  <conditionalFormatting sqref="F13:F20">
    <cfRule type="duplicateValues" dxfId="20" priority="15"/>
    <cfRule type="duplicateValues" dxfId="19" priority="16"/>
  </conditionalFormatting>
  <conditionalFormatting sqref="F14:F23">
    <cfRule type="duplicateValues" dxfId="18" priority="22"/>
  </conditionalFormatting>
  <conditionalFormatting sqref="F16:F23">
    <cfRule type="duplicateValues" dxfId="17" priority="21"/>
  </conditionalFormatting>
  <conditionalFormatting sqref="F19">
    <cfRule type="duplicateValues" dxfId="16" priority="1"/>
    <cfRule type="duplicateValues" dxfId="15" priority="2"/>
    <cfRule type="duplicateValues" dxfId="14" priority="3"/>
    <cfRule type="duplicateValues" dxfId="13" priority="4"/>
    <cfRule type="duplicateValues" dxfId="12" priority="5"/>
    <cfRule type="duplicateValues" dxfId="11" priority="6"/>
  </conditionalFormatting>
  <conditionalFormatting sqref="F19:F20">
    <cfRule type="duplicateValues" dxfId="10" priority="20"/>
  </conditionalFormatting>
  <conditionalFormatting sqref="F21:F22">
    <cfRule type="duplicateValues" dxfId="9" priority="13"/>
  </conditionalFormatting>
  <conditionalFormatting sqref="F24:F26">
    <cfRule type="duplicateValues" dxfId="8" priority="7"/>
    <cfRule type="duplicateValues" dxfId="7" priority="8"/>
    <cfRule type="duplicateValues" dxfId="6" priority="9"/>
    <cfRule type="duplicateValues" dxfId="5" priority="10"/>
    <cfRule type="duplicateValues" dxfId="4" priority="11"/>
    <cfRule type="duplicateValues" dxfId="3" priority="12"/>
  </conditionalFormatting>
  <conditionalFormatting sqref="G8">
    <cfRule type="duplicateValues" dxfId="2" priority="19"/>
  </conditionalFormatting>
  <conditionalFormatting sqref="G13:G23">
    <cfRule type="duplicateValues" dxfId="1" priority="23"/>
  </conditionalFormatting>
  <conditionalFormatting sqref="H13:H18 H20">
    <cfRule type="duplicateValues" dxfId="0" priority="14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5" scale="37" orientation="landscape" r:id="rId1"/>
  <rowBreaks count="1" manualBreakCount="1">
    <brk id="8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 JUNIO 2026</vt:lpstr>
      <vt:lpstr>'CXP JUNIO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Narda Gil</dc:creator>
  <cp:lastModifiedBy>Narda Gil</cp:lastModifiedBy>
  <dcterms:created xsi:type="dcterms:W3CDTF">2026-07-09T14:09:21Z</dcterms:created>
  <dcterms:modified xsi:type="dcterms:W3CDTF">2026-07-09T14:10:01Z</dcterms:modified>
</cp:coreProperties>
</file>