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7424EC64-3203-438C-847D-5554D18C578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fijos'!$A$1:$S$312</definedName>
    <definedName name="_xlnm.Print_Titles" localSheetId="0">'Empleados fijos'!$1:$10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4" i="1" l="1"/>
  <c r="L204" i="1"/>
  <c r="K204" i="1"/>
  <c r="J204" i="1"/>
  <c r="R204" i="1" s="1"/>
  <c r="I204" i="1"/>
  <c r="Q204" i="1" s="1"/>
  <c r="S204" i="1" s="1"/>
  <c r="M281" i="1"/>
  <c r="L281" i="1"/>
  <c r="K281" i="1"/>
  <c r="J281" i="1"/>
  <c r="I281" i="1"/>
  <c r="M284" i="1"/>
  <c r="L284" i="1"/>
  <c r="K284" i="1"/>
  <c r="J284" i="1"/>
  <c r="I284" i="1"/>
  <c r="Q281" i="1" l="1"/>
  <c r="S281" i="1" s="1"/>
  <c r="R281" i="1"/>
  <c r="Q284" i="1"/>
  <c r="S284" i="1" s="1"/>
  <c r="R284" i="1"/>
  <c r="M91" i="1"/>
  <c r="L91" i="1"/>
  <c r="K91" i="1"/>
  <c r="J91" i="1"/>
  <c r="I91" i="1"/>
  <c r="M196" i="1"/>
  <c r="L196" i="1"/>
  <c r="K196" i="1"/>
  <c r="J196" i="1"/>
  <c r="I196" i="1"/>
  <c r="M250" i="1"/>
  <c r="L250" i="1"/>
  <c r="K250" i="1"/>
  <c r="J250" i="1"/>
  <c r="I250" i="1"/>
  <c r="M247" i="1"/>
  <c r="L247" i="1"/>
  <c r="K247" i="1"/>
  <c r="J247" i="1"/>
  <c r="I247" i="1"/>
  <c r="I180" i="1"/>
  <c r="K180" i="1"/>
  <c r="M158" i="1"/>
  <c r="L158" i="1"/>
  <c r="K158" i="1"/>
  <c r="J158" i="1"/>
  <c r="I158" i="1"/>
  <c r="M65" i="1"/>
  <c r="L65" i="1"/>
  <c r="K65" i="1"/>
  <c r="J65" i="1"/>
  <c r="I65" i="1"/>
  <c r="I66" i="1"/>
  <c r="J66" i="1"/>
  <c r="K66" i="1"/>
  <c r="L66" i="1"/>
  <c r="M66" i="1"/>
  <c r="M215" i="1"/>
  <c r="L215" i="1"/>
  <c r="K215" i="1"/>
  <c r="J215" i="1"/>
  <c r="I215" i="1"/>
  <c r="M170" i="1"/>
  <c r="L170" i="1"/>
  <c r="K170" i="1"/>
  <c r="J170" i="1"/>
  <c r="I170" i="1"/>
  <c r="M157" i="1"/>
  <c r="L157" i="1"/>
  <c r="K157" i="1"/>
  <c r="J157" i="1"/>
  <c r="I157" i="1"/>
  <c r="Q196" i="1" l="1"/>
  <c r="S196" i="1" s="1"/>
  <c r="R196" i="1"/>
  <c r="Q91" i="1"/>
  <c r="S91" i="1" s="1"/>
  <c r="R91" i="1"/>
  <c r="Q247" i="1"/>
  <c r="S247" i="1" s="1"/>
  <c r="Q250" i="1"/>
  <c r="S250" i="1" s="1"/>
  <c r="R250" i="1"/>
  <c r="R247" i="1"/>
  <c r="Q66" i="1"/>
  <c r="S66" i="1" s="1"/>
  <c r="Q65" i="1"/>
  <c r="S65" i="1" s="1"/>
  <c r="Q158" i="1"/>
  <c r="S158" i="1" s="1"/>
  <c r="R158" i="1"/>
  <c r="Q157" i="1"/>
  <c r="S157" i="1" s="1"/>
  <c r="R65" i="1"/>
  <c r="R170" i="1"/>
  <c r="Q215" i="1"/>
  <c r="S215" i="1" s="1"/>
  <c r="R66" i="1"/>
  <c r="R215" i="1"/>
  <c r="Q170" i="1"/>
  <c r="S170" i="1" s="1"/>
  <c r="R157" i="1"/>
  <c r="G145" i="1" l="1"/>
  <c r="M142" i="1"/>
  <c r="L142" i="1"/>
  <c r="K142" i="1"/>
  <c r="J142" i="1"/>
  <c r="I142" i="1"/>
  <c r="Q142" i="1" l="1"/>
  <c r="S142" i="1" s="1"/>
  <c r="R142" i="1"/>
  <c r="G199" i="1"/>
  <c r="H93" i="1"/>
  <c r="G93" i="1"/>
  <c r="M90" i="1"/>
  <c r="L90" i="1"/>
  <c r="K90" i="1"/>
  <c r="J90" i="1"/>
  <c r="I90" i="1"/>
  <c r="M89" i="1"/>
  <c r="L89" i="1"/>
  <c r="K89" i="1"/>
  <c r="J89" i="1"/>
  <c r="I89" i="1"/>
  <c r="M271" i="1"/>
  <c r="L271" i="1"/>
  <c r="K271" i="1"/>
  <c r="J271" i="1"/>
  <c r="I271" i="1"/>
  <c r="R90" i="1" l="1"/>
  <c r="Q90" i="1"/>
  <c r="S90" i="1" s="1"/>
  <c r="Q271" i="1"/>
  <c r="S271" i="1" s="1"/>
  <c r="R271" i="1"/>
  <c r="Q89" i="1"/>
  <c r="S89" i="1" s="1"/>
  <c r="R89" i="1"/>
  <c r="M35" i="1"/>
  <c r="L35" i="1"/>
  <c r="K35" i="1"/>
  <c r="J35" i="1"/>
  <c r="I35" i="1"/>
  <c r="Q35" i="1" l="1"/>
  <c r="S35" i="1" s="1"/>
  <c r="R35" i="1"/>
  <c r="I131" i="1" l="1"/>
  <c r="J131" i="1"/>
  <c r="K131" i="1"/>
  <c r="L131" i="1"/>
  <c r="M131" i="1"/>
  <c r="R131" i="1" l="1"/>
  <c r="Q131" i="1"/>
  <c r="S131" i="1" s="1"/>
  <c r="M295" i="1"/>
  <c r="L295" i="1"/>
  <c r="K295" i="1"/>
  <c r="J295" i="1"/>
  <c r="I295" i="1"/>
  <c r="M143" i="1"/>
  <c r="L143" i="1"/>
  <c r="K143" i="1"/>
  <c r="J143" i="1"/>
  <c r="I143" i="1"/>
  <c r="M205" i="1"/>
  <c r="L205" i="1"/>
  <c r="K205" i="1"/>
  <c r="J205" i="1"/>
  <c r="I205" i="1"/>
  <c r="M282" i="1"/>
  <c r="L282" i="1"/>
  <c r="K282" i="1"/>
  <c r="J282" i="1"/>
  <c r="I282" i="1"/>
  <c r="M197" i="1"/>
  <c r="L197" i="1"/>
  <c r="K197" i="1"/>
  <c r="J197" i="1"/>
  <c r="I197" i="1"/>
  <c r="M224" i="1"/>
  <c r="L224" i="1"/>
  <c r="K224" i="1"/>
  <c r="J224" i="1"/>
  <c r="I224" i="1"/>
  <c r="M195" i="1"/>
  <c r="L195" i="1"/>
  <c r="K195" i="1"/>
  <c r="J195" i="1"/>
  <c r="I195" i="1"/>
  <c r="L276" i="1"/>
  <c r="Q295" i="1" l="1"/>
  <c r="S295" i="1" s="1"/>
  <c r="R295" i="1"/>
  <c r="Q205" i="1"/>
  <c r="S205" i="1" s="1"/>
  <c r="Q282" i="1"/>
  <c r="S282" i="1" s="1"/>
  <c r="R205" i="1"/>
  <c r="Q143" i="1"/>
  <c r="S143" i="1" s="1"/>
  <c r="R143" i="1"/>
  <c r="R282" i="1"/>
  <c r="Q224" i="1"/>
  <c r="S224" i="1" s="1"/>
  <c r="Q197" i="1"/>
  <c r="S197" i="1" s="1"/>
  <c r="R195" i="1"/>
  <c r="R224" i="1"/>
  <c r="Q195" i="1"/>
  <c r="S195" i="1" s="1"/>
  <c r="R197" i="1"/>
  <c r="M48" i="1"/>
  <c r="L48" i="1"/>
  <c r="K48" i="1"/>
  <c r="J48" i="1"/>
  <c r="I48" i="1"/>
  <c r="M150" i="1"/>
  <c r="L150" i="1"/>
  <c r="K150" i="1"/>
  <c r="J150" i="1"/>
  <c r="I150" i="1"/>
  <c r="M212" i="1"/>
  <c r="L212" i="1"/>
  <c r="K212" i="1"/>
  <c r="J212" i="1"/>
  <c r="I212" i="1"/>
  <c r="M239" i="1"/>
  <c r="L239" i="1"/>
  <c r="K239" i="1"/>
  <c r="J239" i="1"/>
  <c r="I239" i="1"/>
  <c r="I240" i="1"/>
  <c r="J240" i="1"/>
  <c r="K240" i="1"/>
  <c r="L240" i="1"/>
  <c r="M240" i="1"/>
  <c r="M211" i="1"/>
  <c r="L211" i="1"/>
  <c r="K211" i="1"/>
  <c r="J211" i="1"/>
  <c r="I211" i="1"/>
  <c r="M210" i="1"/>
  <c r="L210" i="1"/>
  <c r="K210" i="1"/>
  <c r="J210" i="1"/>
  <c r="I210" i="1"/>
  <c r="M209" i="1"/>
  <c r="L209" i="1"/>
  <c r="K209" i="1"/>
  <c r="J209" i="1"/>
  <c r="I209" i="1"/>
  <c r="Q239" i="1" l="1"/>
  <c r="S239" i="1" s="1"/>
  <c r="R48" i="1"/>
  <c r="Q210" i="1"/>
  <c r="S210" i="1" s="1"/>
  <c r="Q212" i="1"/>
  <c r="S212" i="1" s="1"/>
  <c r="Q48" i="1"/>
  <c r="S48" i="1" s="1"/>
  <c r="Q211" i="1"/>
  <c r="S211" i="1" s="1"/>
  <c r="R240" i="1"/>
  <c r="R211" i="1"/>
  <c r="Q150" i="1"/>
  <c r="S150" i="1" s="1"/>
  <c r="Q209" i="1"/>
  <c r="S209" i="1" s="1"/>
  <c r="R210" i="1"/>
  <c r="R212" i="1"/>
  <c r="R209" i="1"/>
  <c r="R150" i="1"/>
  <c r="R239" i="1"/>
  <c r="Q240" i="1"/>
  <c r="S240" i="1" s="1"/>
  <c r="M155" i="1"/>
  <c r="L155" i="1"/>
  <c r="K155" i="1"/>
  <c r="J155" i="1"/>
  <c r="I155" i="1"/>
  <c r="M202" i="1"/>
  <c r="L202" i="1"/>
  <c r="K202" i="1"/>
  <c r="J202" i="1"/>
  <c r="I202" i="1"/>
  <c r="M206" i="1"/>
  <c r="L206" i="1"/>
  <c r="K206" i="1"/>
  <c r="J206" i="1"/>
  <c r="I206" i="1"/>
  <c r="R155" i="1" l="1"/>
  <c r="Q155" i="1"/>
  <c r="S155" i="1" s="1"/>
  <c r="Q202" i="1"/>
  <c r="S202" i="1" s="1"/>
  <c r="Q206" i="1"/>
  <c r="S206" i="1" s="1"/>
  <c r="R206" i="1"/>
  <c r="R202" i="1"/>
  <c r="H22" i="1"/>
  <c r="N22" i="1"/>
  <c r="O22" i="1"/>
  <c r="P22" i="1"/>
  <c r="G22" i="1"/>
  <c r="M153" i="1"/>
  <c r="L153" i="1"/>
  <c r="K153" i="1"/>
  <c r="J153" i="1"/>
  <c r="I153" i="1"/>
  <c r="M21" i="1"/>
  <c r="L21" i="1"/>
  <c r="K21" i="1"/>
  <c r="J21" i="1"/>
  <c r="I21" i="1"/>
  <c r="H50" i="1"/>
  <c r="N50" i="1"/>
  <c r="O50" i="1"/>
  <c r="P50" i="1"/>
  <c r="G50" i="1"/>
  <c r="H226" i="1"/>
  <c r="N226" i="1"/>
  <c r="O226" i="1"/>
  <c r="P226" i="1"/>
  <c r="G226" i="1"/>
  <c r="M225" i="1"/>
  <c r="L225" i="1"/>
  <c r="K225" i="1"/>
  <c r="J225" i="1"/>
  <c r="I225" i="1"/>
  <c r="M49" i="1"/>
  <c r="L49" i="1"/>
  <c r="K49" i="1"/>
  <c r="J49" i="1"/>
  <c r="I49" i="1"/>
  <c r="Q21" i="1" l="1"/>
  <c r="S21" i="1" s="1"/>
  <c r="R225" i="1"/>
  <c r="R21" i="1"/>
  <c r="R153" i="1"/>
  <c r="R49" i="1"/>
  <c r="Q225" i="1"/>
  <c r="S225" i="1" s="1"/>
  <c r="Q153" i="1"/>
  <c r="S153" i="1" s="1"/>
  <c r="Q49" i="1"/>
  <c r="S49" i="1" s="1"/>
  <c r="K217" i="1" l="1"/>
  <c r="M126" i="1" l="1"/>
  <c r="L126" i="1"/>
  <c r="K126" i="1"/>
  <c r="J126" i="1"/>
  <c r="I126" i="1"/>
  <c r="M64" i="1"/>
  <c r="L64" i="1"/>
  <c r="K64" i="1"/>
  <c r="J64" i="1"/>
  <c r="I64" i="1"/>
  <c r="M222" i="1"/>
  <c r="L222" i="1"/>
  <c r="K222" i="1"/>
  <c r="J222" i="1"/>
  <c r="I222" i="1"/>
  <c r="M114" i="1"/>
  <c r="L114" i="1"/>
  <c r="K114" i="1"/>
  <c r="J114" i="1"/>
  <c r="I114" i="1"/>
  <c r="I115" i="1"/>
  <c r="J115" i="1"/>
  <c r="K115" i="1"/>
  <c r="L115" i="1"/>
  <c r="M115" i="1"/>
  <c r="Q114" i="1" l="1"/>
  <c r="S114" i="1" s="1"/>
  <c r="R126" i="1"/>
  <c r="Q64" i="1"/>
  <c r="S64" i="1" s="1"/>
  <c r="R64" i="1"/>
  <c r="Q126" i="1"/>
  <c r="S126" i="1" s="1"/>
  <c r="R114" i="1"/>
  <c r="Q222" i="1"/>
  <c r="S222" i="1" s="1"/>
  <c r="R222" i="1"/>
  <c r="R115" i="1"/>
  <c r="Q115" i="1"/>
  <c r="S115" i="1" s="1"/>
  <c r="M99" i="1"/>
  <c r="L99" i="1"/>
  <c r="K99" i="1"/>
  <c r="J99" i="1"/>
  <c r="I99" i="1"/>
  <c r="M182" i="1"/>
  <c r="L182" i="1"/>
  <c r="K182" i="1"/>
  <c r="J182" i="1"/>
  <c r="I182" i="1"/>
  <c r="M113" i="1"/>
  <c r="L113" i="1"/>
  <c r="K113" i="1"/>
  <c r="J113" i="1"/>
  <c r="I113" i="1"/>
  <c r="R182" i="1" l="1"/>
  <c r="Q99" i="1"/>
  <c r="S99" i="1" s="1"/>
  <c r="R99" i="1"/>
  <c r="Q113" i="1"/>
  <c r="S113" i="1" s="1"/>
  <c r="R113" i="1"/>
  <c r="Q182" i="1"/>
  <c r="S182" i="1" s="1"/>
  <c r="M40" i="1"/>
  <c r="L40" i="1"/>
  <c r="K40" i="1"/>
  <c r="J40" i="1"/>
  <c r="I40" i="1"/>
  <c r="L181" i="1"/>
  <c r="M180" i="1"/>
  <c r="Q40" i="1" l="1"/>
  <c r="S40" i="1" s="1"/>
  <c r="R40" i="1"/>
  <c r="G297" i="1"/>
  <c r="G122" i="1" l="1"/>
  <c r="H122" i="1"/>
  <c r="N122" i="1"/>
  <c r="O122" i="1"/>
  <c r="P122" i="1"/>
  <c r="G28" i="1"/>
  <c r="H28" i="1"/>
  <c r="N28" i="1"/>
  <c r="O28" i="1"/>
  <c r="P28" i="1"/>
  <c r="G32" i="1"/>
  <c r="H32" i="1"/>
  <c r="N32" i="1"/>
  <c r="O32" i="1"/>
  <c r="P32" i="1"/>
  <c r="G57" i="1"/>
  <c r="H57" i="1"/>
  <c r="N57" i="1"/>
  <c r="O57" i="1"/>
  <c r="P57" i="1"/>
  <c r="G67" i="1"/>
  <c r="H67" i="1"/>
  <c r="N67" i="1"/>
  <c r="O67" i="1"/>
  <c r="P67" i="1"/>
  <c r="G72" i="1"/>
  <c r="H72" i="1"/>
  <c r="N72" i="1"/>
  <c r="O72" i="1"/>
  <c r="P72" i="1"/>
  <c r="G75" i="1"/>
  <c r="H75" i="1"/>
  <c r="N75" i="1"/>
  <c r="O75" i="1"/>
  <c r="P75" i="1"/>
  <c r="N93" i="1"/>
  <c r="O93" i="1"/>
  <c r="P93" i="1"/>
  <c r="G102" i="1"/>
  <c r="H102" i="1"/>
  <c r="N102" i="1"/>
  <c r="O102" i="1"/>
  <c r="P102" i="1"/>
  <c r="G117" i="1"/>
  <c r="N117" i="1"/>
  <c r="O117" i="1"/>
  <c r="P117" i="1"/>
  <c r="G129" i="1"/>
  <c r="H129" i="1"/>
  <c r="N129" i="1"/>
  <c r="O129" i="1"/>
  <c r="P129" i="1"/>
  <c r="H145" i="1"/>
  <c r="N145" i="1"/>
  <c r="O145" i="1"/>
  <c r="P145" i="1"/>
  <c r="G172" i="1"/>
  <c r="H172" i="1"/>
  <c r="N172" i="1"/>
  <c r="O172" i="1"/>
  <c r="P172" i="1"/>
  <c r="G184" i="1"/>
  <c r="H199" i="1"/>
  <c r="N199" i="1"/>
  <c r="O199" i="1"/>
  <c r="P199" i="1"/>
  <c r="G231" i="1"/>
  <c r="G235" i="1"/>
  <c r="G252" i="1"/>
  <c r="H252" i="1"/>
  <c r="N252" i="1"/>
  <c r="O252" i="1"/>
  <c r="P252" i="1"/>
  <c r="G278" i="1"/>
  <c r="H297" i="1"/>
  <c r="N297" i="1"/>
  <c r="O297" i="1"/>
  <c r="P297" i="1"/>
  <c r="M61" i="1" l="1"/>
  <c r="L61" i="1"/>
  <c r="K61" i="1"/>
  <c r="J61" i="1"/>
  <c r="I61" i="1"/>
  <c r="M47" i="1"/>
  <c r="L47" i="1"/>
  <c r="K47" i="1"/>
  <c r="J47" i="1"/>
  <c r="I47" i="1"/>
  <c r="M112" i="1"/>
  <c r="L112" i="1"/>
  <c r="K112" i="1"/>
  <c r="J112" i="1"/>
  <c r="I112" i="1"/>
  <c r="M169" i="1"/>
  <c r="L169" i="1"/>
  <c r="K169" i="1"/>
  <c r="J169" i="1"/>
  <c r="I169" i="1"/>
  <c r="M20" i="1"/>
  <c r="L20" i="1"/>
  <c r="K20" i="1"/>
  <c r="J20" i="1"/>
  <c r="I20" i="1"/>
  <c r="M88" i="1"/>
  <c r="L88" i="1"/>
  <c r="K88" i="1"/>
  <c r="J88" i="1"/>
  <c r="I88" i="1"/>
  <c r="M144" i="1"/>
  <c r="L144" i="1"/>
  <c r="K144" i="1"/>
  <c r="J144" i="1"/>
  <c r="I144" i="1"/>
  <c r="Q169" i="1" l="1"/>
  <c r="S169" i="1" s="1"/>
  <c r="Q144" i="1"/>
  <c r="S144" i="1" s="1"/>
  <c r="R169" i="1"/>
  <c r="Q112" i="1"/>
  <c r="S112" i="1" s="1"/>
  <c r="R61" i="1"/>
  <c r="Q47" i="1"/>
  <c r="S47" i="1" s="1"/>
  <c r="R112" i="1"/>
  <c r="R47" i="1"/>
  <c r="Q61" i="1"/>
  <c r="S61" i="1" s="1"/>
  <c r="Q88" i="1"/>
  <c r="S88" i="1" s="1"/>
  <c r="Q20" i="1"/>
  <c r="S20" i="1" s="1"/>
  <c r="R144" i="1"/>
  <c r="R88" i="1"/>
  <c r="R20" i="1"/>
  <c r="H291" i="1" l="1"/>
  <c r="N291" i="1"/>
  <c r="O291" i="1"/>
  <c r="P291" i="1"/>
  <c r="G291" i="1"/>
  <c r="H286" i="1"/>
  <c r="N286" i="1"/>
  <c r="O286" i="1"/>
  <c r="P286" i="1"/>
  <c r="G286" i="1"/>
  <c r="H278" i="1"/>
  <c r="N278" i="1"/>
  <c r="O278" i="1"/>
  <c r="P278" i="1"/>
  <c r="H267" i="1"/>
  <c r="N267" i="1"/>
  <c r="O267" i="1"/>
  <c r="P267" i="1"/>
  <c r="G267" i="1"/>
  <c r="H259" i="1"/>
  <c r="N259" i="1"/>
  <c r="O259" i="1"/>
  <c r="P259" i="1"/>
  <c r="G259" i="1"/>
  <c r="H235" i="1"/>
  <c r="N235" i="1"/>
  <c r="O235" i="1"/>
  <c r="P235" i="1"/>
  <c r="N231" i="1"/>
  <c r="O231" i="1"/>
  <c r="P231" i="1"/>
  <c r="H184" i="1"/>
  <c r="N184" i="1"/>
  <c r="O184" i="1"/>
  <c r="P184" i="1"/>
  <c r="H178" i="1"/>
  <c r="N178" i="1"/>
  <c r="O178" i="1"/>
  <c r="P178" i="1"/>
  <c r="G178" i="1"/>
  <c r="M46" i="1" l="1"/>
  <c r="L46" i="1"/>
  <c r="K46" i="1"/>
  <c r="J46" i="1"/>
  <c r="I46" i="1"/>
  <c r="M177" i="1"/>
  <c r="L177" i="1"/>
  <c r="K177" i="1"/>
  <c r="J177" i="1"/>
  <c r="I177" i="1"/>
  <c r="Q177" i="1" l="1"/>
  <c r="S177" i="1" s="1"/>
  <c r="R177" i="1"/>
  <c r="Q46" i="1"/>
  <c r="S46" i="1" s="1"/>
  <c r="R46" i="1"/>
  <c r="I290" i="1"/>
  <c r="J290" i="1"/>
  <c r="K290" i="1"/>
  <c r="L290" i="1"/>
  <c r="M290" i="1"/>
  <c r="I289" i="1"/>
  <c r="J289" i="1"/>
  <c r="K289" i="1"/>
  <c r="L289" i="1"/>
  <c r="M289" i="1"/>
  <c r="R289" i="1" l="1"/>
  <c r="Q290" i="1"/>
  <c r="S290" i="1" s="1"/>
  <c r="R290" i="1"/>
  <c r="Q289" i="1"/>
  <c r="S289" i="1" s="1"/>
  <c r="I288" i="1" l="1"/>
  <c r="I291" i="1" s="1"/>
  <c r="J288" i="1"/>
  <c r="J291" i="1" s="1"/>
  <c r="K288" i="1"/>
  <c r="K291" i="1" s="1"/>
  <c r="L288" i="1"/>
  <c r="L291" i="1" s="1"/>
  <c r="M288" i="1"/>
  <c r="M291" i="1" s="1"/>
  <c r="I293" i="1"/>
  <c r="J293" i="1"/>
  <c r="K293" i="1"/>
  <c r="L293" i="1"/>
  <c r="M293" i="1"/>
  <c r="I294" i="1"/>
  <c r="J294" i="1"/>
  <c r="K294" i="1"/>
  <c r="L294" i="1"/>
  <c r="M294" i="1"/>
  <c r="I296" i="1"/>
  <c r="J296" i="1"/>
  <c r="K296" i="1"/>
  <c r="L296" i="1"/>
  <c r="M296" i="1"/>
  <c r="I92" i="1"/>
  <c r="J92" i="1"/>
  <c r="K92" i="1"/>
  <c r="L92" i="1"/>
  <c r="M92" i="1"/>
  <c r="I101" i="1"/>
  <c r="J101" i="1"/>
  <c r="K101" i="1"/>
  <c r="L101" i="1"/>
  <c r="M101" i="1"/>
  <c r="I44" i="1"/>
  <c r="J44" i="1"/>
  <c r="K44" i="1"/>
  <c r="L44" i="1"/>
  <c r="M44" i="1"/>
  <c r="I45" i="1"/>
  <c r="J45" i="1"/>
  <c r="K45" i="1"/>
  <c r="L45" i="1"/>
  <c r="M45" i="1"/>
  <c r="I62" i="1"/>
  <c r="J62" i="1"/>
  <c r="K62" i="1"/>
  <c r="L62" i="1"/>
  <c r="M62" i="1"/>
  <c r="I63" i="1"/>
  <c r="J63" i="1"/>
  <c r="K63" i="1"/>
  <c r="L63" i="1"/>
  <c r="M63" i="1"/>
  <c r="I230" i="1"/>
  <c r="J230" i="1"/>
  <c r="K230" i="1"/>
  <c r="L230" i="1"/>
  <c r="M230" i="1"/>
  <c r="I194" i="1"/>
  <c r="J194" i="1"/>
  <c r="K194" i="1"/>
  <c r="L194" i="1"/>
  <c r="M194" i="1"/>
  <c r="I198" i="1"/>
  <c r="J198" i="1"/>
  <c r="K198" i="1"/>
  <c r="L198" i="1"/>
  <c r="M198" i="1"/>
  <c r="M43" i="1"/>
  <c r="L43" i="1"/>
  <c r="K43" i="1"/>
  <c r="J43" i="1"/>
  <c r="I43" i="1"/>
  <c r="M27" i="1"/>
  <c r="L27" i="1"/>
  <c r="K27" i="1"/>
  <c r="J27" i="1"/>
  <c r="I27" i="1"/>
  <c r="I176" i="1"/>
  <c r="J176" i="1"/>
  <c r="K176" i="1"/>
  <c r="L176" i="1"/>
  <c r="M176" i="1"/>
  <c r="I181" i="1"/>
  <c r="J181" i="1"/>
  <c r="K181" i="1"/>
  <c r="M181" i="1"/>
  <c r="I183" i="1"/>
  <c r="J183" i="1"/>
  <c r="K183" i="1"/>
  <c r="L183" i="1"/>
  <c r="M183" i="1"/>
  <c r="M171" i="1"/>
  <c r="L171" i="1"/>
  <c r="K171" i="1"/>
  <c r="J171" i="1"/>
  <c r="I171" i="1"/>
  <c r="M168" i="1"/>
  <c r="L168" i="1"/>
  <c r="K168" i="1"/>
  <c r="J168" i="1"/>
  <c r="I168" i="1"/>
  <c r="M167" i="1"/>
  <c r="L167" i="1"/>
  <c r="K167" i="1"/>
  <c r="J167" i="1"/>
  <c r="I167" i="1"/>
  <c r="M166" i="1"/>
  <c r="L166" i="1"/>
  <c r="K166" i="1"/>
  <c r="J166" i="1"/>
  <c r="I166" i="1"/>
  <c r="M165" i="1"/>
  <c r="L165" i="1"/>
  <c r="K165" i="1"/>
  <c r="J165" i="1"/>
  <c r="I165" i="1"/>
  <c r="M164" i="1"/>
  <c r="L164" i="1"/>
  <c r="K164" i="1"/>
  <c r="J164" i="1"/>
  <c r="I164" i="1"/>
  <c r="M163" i="1"/>
  <c r="L163" i="1"/>
  <c r="K163" i="1"/>
  <c r="J163" i="1"/>
  <c r="I163" i="1"/>
  <c r="M162" i="1"/>
  <c r="L162" i="1"/>
  <c r="K162" i="1"/>
  <c r="J162" i="1"/>
  <c r="I162" i="1"/>
  <c r="I141" i="1"/>
  <c r="J141" i="1"/>
  <c r="K141" i="1"/>
  <c r="L141" i="1"/>
  <c r="M141" i="1"/>
  <c r="I116" i="1"/>
  <c r="J116" i="1"/>
  <c r="K116" i="1"/>
  <c r="L116" i="1"/>
  <c r="M116" i="1"/>
  <c r="I285" i="1"/>
  <c r="J285" i="1"/>
  <c r="K285" i="1"/>
  <c r="L285" i="1"/>
  <c r="M285" i="1"/>
  <c r="M19" i="1"/>
  <c r="L19" i="1"/>
  <c r="K19" i="1"/>
  <c r="J19" i="1"/>
  <c r="I19" i="1"/>
  <c r="M18" i="1"/>
  <c r="L18" i="1"/>
  <c r="K18" i="1"/>
  <c r="J18" i="1"/>
  <c r="I18" i="1"/>
  <c r="I128" i="1"/>
  <c r="J128" i="1"/>
  <c r="K128" i="1"/>
  <c r="L128" i="1"/>
  <c r="M128" i="1"/>
  <c r="I258" i="1"/>
  <c r="J258" i="1"/>
  <c r="K258" i="1"/>
  <c r="L258" i="1"/>
  <c r="M258" i="1"/>
  <c r="I216" i="1"/>
  <c r="J216" i="1"/>
  <c r="K216" i="1"/>
  <c r="L216" i="1"/>
  <c r="M216" i="1"/>
  <c r="I217" i="1"/>
  <c r="J217" i="1"/>
  <c r="L217" i="1"/>
  <c r="M217" i="1"/>
  <c r="I218" i="1"/>
  <c r="J218" i="1"/>
  <c r="K218" i="1"/>
  <c r="L218" i="1"/>
  <c r="M218" i="1"/>
  <c r="I219" i="1"/>
  <c r="J219" i="1"/>
  <c r="K219" i="1"/>
  <c r="L219" i="1"/>
  <c r="M219" i="1"/>
  <c r="I220" i="1"/>
  <c r="J220" i="1"/>
  <c r="K220" i="1"/>
  <c r="L220" i="1"/>
  <c r="M220" i="1"/>
  <c r="I221" i="1"/>
  <c r="J221" i="1"/>
  <c r="K221" i="1"/>
  <c r="L221" i="1"/>
  <c r="M221" i="1"/>
  <c r="I223" i="1"/>
  <c r="J223" i="1"/>
  <c r="K223" i="1"/>
  <c r="L223" i="1"/>
  <c r="M223" i="1"/>
  <c r="I274" i="1"/>
  <c r="J274" i="1"/>
  <c r="K274" i="1"/>
  <c r="L274" i="1"/>
  <c r="M274" i="1"/>
  <c r="I275" i="1"/>
  <c r="J275" i="1"/>
  <c r="K275" i="1"/>
  <c r="L275" i="1"/>
  <c r="M275" i="1"/>
  <c r="I276" i="1"/>
  <c r="Q276" i="1" s="1"/>
  <c r="S276" i="1" s="1"/>
  <c r="J276" i="1"/>
  <c r="K276" i="1"/>
  <c r="M276" i="1"/>
  <c r="I277" i="1"/>
  <c r="J277" i="1"/>
  <c r="K277" i="1"/>
  <c r="L277" i="1"/>
  <c r="M277" i="1"/>
  <c r="I30" i="1"/>
  <c r="J30" i="1"/>
  <c r="K30" i="1"/>
  <c r="L30" i="1"/>
  <c r="M30" i="1"/>
  <c r="Q293" i="1" l="1"/>
  <c r="S293" i="1" s="1"/>
  <c r="J297" i="1"/>
  <c r="K297" i="1"/>
  <c r="M297" i="1"/>
  <c r="I297" i="1"/>
  <c r="L297" i="1"/>
  <c r="Q230" i="1"/>
  <c r="L184" i="1"/>
  <c r="Q19" i="1"/>
  <c r="S19" i="1" s="1"/>
  <c r="R230" i="1"/>
  <c r="R194" i="1"/>
  <c r="R63" i="1"/>
  <c r="R293" i="1"/>
  <c r="Q92" i="1"/>
  <c r="S92" i="1" s="1"/>
  <c r="Q294" i="1"/>
  <c r="S294" i="1" s="1"/>
  <c r="Q288" i="1"/>
  <c r="Q291" i="1" s="1"/>
  <c r="R294" i="1"/>
  <c r="R288" i="1"/>
  <c r="R291" i="1" s="1"/>
  <c r="R45" i="1"/>
  <c r="Q45" i="1"/>
  <c r="S45" i="1" s="1"/>
  <c r="Q101" i="1"/>
  <c r="S101" i="1" s="1"/>
  <c r="R92" i="1"/>
  <c r="Q63" i="1"/>
  <c r="S63" i="1" s="1"/>
  <c r="Q62" i="1"/>
  <c r="R44" i="1"/>
  <c r="Q44" i="1"/>
  <c r="S44" i="1" s="1"/>
  <c r="Q296" i="1"/>
  <c r="S296" i="1" s="1"/>
  <c r="R296" i="1"/>
  <c r="Q43" i="1"/>
  <c r="S43" i="1" s="1"/>
  <c r="Q194" i="1"/>
  <c r="S194" i="1" s="1"/>
  <c r="R62" i="1"/>
  <c r="R101" i="1"/>
  <c r="Q27" i="1"/>
  <c r="S27" i="1" s="1"/>
  <c r="Q198" i="1"/>
  <c r="S198" i="1" s="1"/>
  <c r="R198" i="1"/>
  <c r="Q164" i="1"/>
  <c r="S164" i="1" s="1"/>
  <c r="Q168" i="1"/>
  <c r="S168" i="1" s="1"/>
  <c r="Q181" i="1"/>
  <c r="S181" i="1" s="1"/>
  <c r="R43" i="1"/>
  <c r="Q166" i="1"/>
  <c r="S166" i="1" s="1"/>
  <c r="Q183" i="1"/>
  <c r="S183" i="1" s="1"/>
  <c r="Q176" i="1"/>
  <c r="S176" i="1" s="1"/>
  <c r="R176" i="1"/>
  <c r="R163" i="1"/>
  <c r="R167" i="1"/>
  <c r="R27" i="1"/>
  <c r="R181" i="1"/>
  <c r="Q163" i="1"/>
  <c r="S163" i="1" s="1"/>
  <c r="Q167" i="1"/>
  <c r="S167" i="1" s="1"/>
  <c r="R141" i="1"/>
  <c r="R183" i="1"/>
  <c r="Q141" i="1"/>
  <c r="S141" i="1" s="1"/>
  <c r="Q162" i="1"/>
  <c r="S162" i="1" s="1"/>
  <c r="R164" i="1"/>
  <c r="Q165" i="1"/>
  <c r="S165" i="1" s="1"/>
  <c r="R168" i="1"/>
  <c r="Q171" i="1"/>
  <c r="S171" i="1" s="1"/>
  <c r="R162" i="1"/>
  <c r="R165" i="1"/>
  <c r="R171" i="1"/>
  <c r="R166" i="1"/>
  <c r="Q219" i="1"/>
  <c r="S219" i="1" s="1"/>
  <c r="Q216" i="1"/>
  <c r="S216" i="1" s="1"/>
  <c r="Q128" i="1"/>
  <c r="S128" i="1" s="1"/>
  <c r="R116" i="1"/>
  <c r="Q285" i="1"/>
  <c r="S285" i="1" s="1"/>
  <c r="R221" i="1"/>
  <c r="Q258" i="1"/>
  <c r="S258" i="1" s="1"/>
  <c r="R128" i="1"/>
  <c r="R18" i="1"/>
  <c r="R285" i="1"/>
  <c r="R220" i="1"/>
  <c r="R218" i="1"/>
  <c r="R217" i="1"/>
  <c r="Q221" i="1"/>
  <c r="S221" i="1" s="1"/>
  <c r="Q218" i="1"/>
  <c r="S218" i="1" s="1"/>
  <c r="R19" i="1"/>
  <c r="R223" i="1"/>
  <c r="Q217" i="1"/>
  <c r="S217" i="1" s="1"/>
  <c r="R258" i="1"/>
  <c r="Q18" i="1"/>
  <c r="S18" i="1" s="1"/>
  <c r="Q30" i="1"/>
  <c r="Q275" i="1"/>
  <c r="S275" i="1" s="1"/>
  <c r="Q220" i="1"/>
  <c r="S220" i="1" s="1"/>
  <c r="R219" i="1"/>
  <c r="R30" i="1"/>
  <c r="Q223" i="1"/>
  <c r="S223" i="1" s="1"/>
  <c r="R276" i="1"/>
  <c r="Q274" i="1"/>
  <c r="S274" i="1" s="1"/>
  <c r="R216" i="1"/>
  <c r="Q277" i="1"/>
  <c r="S277" i="1" s="1"/>
  <c r="R275" i="1"/>
  <c r="R274" i="1"/>
  <c r="R277" i="1"/>
  <c r="S297" i="1" l="1"/>
  <c r="R297" i="1"/>
  <c r="Q297" i="1"/>
  <c r="S30" i="1"/>
  <c r="S230" i="1"/>
  <c r="S288" i="1"/>
  <c r="S291" i="1" s="1"/>
  <c r="S62" i="1"/>
  <c r="H262" i="1" l="1"/>
  <c r="N262" i="1"/>
  <c r="O262" i="1"/>
  <c r="P262" i="1"/>
  <c r="G262" i="1"/>
  <c r="I81" i="1"/>
  <c r="J81" i="1"/>
  <c r="K81" i="1"/>
  <c r="L81" i="1"/>
  <c r="M81" i="1"/>
  <c r="J54" i="1"/>
  <c r="I54" i="1"/>
  <c r="R81" i="1" l="1"/>
  <c r="Q81" i="1"/>
  <c r="S81" i="1" s="1"/>
  <c r="J17" i="1" l="1"/>
  <c r="I16" i="1"/>
  <c r="M154" i="1" l="1"/>
  <c r="M184" i="1"/>
  <c r="K184" i="1"/>
  <c r="J180" i="1"/>
  <c r="J184" i="1" s="1"/>
  <c r="I184" i="1"/>
  <c r="Q180" i="1" l="1"/>
  <c r="R180" i="1"/>
  <c r="R184" i="1" s="1"/>
  <c r="Q184" i="1" l="1"/>
  <c r="S180" i="1"/>
  <c r="S184" i="1" s="1"/>
  <c r="I59" i="1"/>
  <c r="J59" i="1"/>
  <c r="K59" i="1"/>
  <c r="L59" i="1"/>
  <c r="M59" i="1"/>
  <c r="G255" i="1" l="1"/>
  <c r="G298" i="1" s="1"/>
  <c r="M261" i="1" l="1"/>
  <c r="M262" i="1" s="1"/>
  <c r="L261" i="1"/>
  <c r="L262" i="1" s="1"/>
  <c r="K261" i="1"/>
  <c r="K262" i="1" s="1"/>
  <c r="I261" i="1"/>
  <c r="I262" i="1" s="1"/>
  <c r="Q261" i="1" l="1"/>
  <c r="Q262" i="1" s="1"/>
  <c r="J121" i="1"/>
  <c r="K121" i="1"/>
  <c r="L121" i="1"/>
  <c r="S261" i="1" l="1"/>
  <c r="S262" i="1" s="1"/>
  <c r="K207" i="1"/>
  <c r="J207" i="1"/>
  <c r="K154" i="1" l="1"/>
  <c r="L154" i="1"/>
  <c r="J154" i="1"/>
  <c r="I154" i="1"/>
  <c r="Q154" i="1" l="1"/>
  <c r="S154" i="1" s="1"/>
  <c r="R154" i="1"/>
  <c r="I41" i="1" l="1"/>
  <c r="J41" i="1"/>
  <c r="K41" i="1"/>
  <c r="L41" i="1"/>
  <c r="M41" i="1"/>
  <c r="Q41" i="1" l="1"/>
  <c r="S41" i="1" s="1"/>
  <c r="R41" i="1"/>
  <c r="I85" i="1"/>
  <c r="J85" i="1"/>
  <c r="K85" i="1"/>
  <c r="L85" i="1"/>
  <c r="M85" i="1"/>
  <c r="I86" i="1"/>
  <c r="J86" i="1"/>
  <c r="K86" i="1"/>
  <c r="L86" i="1"/>
  <c r="M86" i="1"/>
  <c r="I84" i="1"/>
  <c r="J84" i="1"/>
  <c r="K84" i="1"/>
  <c r="L84" i="1"/>
  <c r="M84" i="1"/>
  <c r="Q84" i="1" l="1"/>
  <c r="S84" i="1" s="1"/>
  <c r="R84" i="1"/>
  <c r="Q86" i="1"/>
  <c r="S86" i="1" s="1"/>
  <c r="R85" i="1"/>
  <c r="R86" i="1"/>
  <c r="Q85" i="1"/>
  <c r="S85" i="1" s="1"/>
  <c r="I34" i="1"/>
  <c r="J34" i="1"/>
  <c r="K34" i="1"/>
  <c r="L34" i="1"/>
  <c r="M34" i="1"/>
  <c r="R34" i="1" l="1"/>
  <c r="Q34" i="1"/>
  <c r="I238" i="1"/>
  <c r="J238" i="1"/>
  <c r="K238" i="1"/>
  <c r="L238" i="1"/>
  <c r="M238" i="1"/>
  <c r="S34" i="1" l="1"/>
  <c r="R238" i="1"/>
  <c r="Q238" i="1"/>
  <c r="S238" i="1" s="1"/>
  <c r="I161" i="1"/>
  <c r="J161" i="1"/>
  <c r="K161" i="1"/>
  <c r="L161" i="1"/>
  <c r="M161" i="1"/>
  <c r="I125" i="1"/>
  <c r="J125" i="1"/>
  <c r="K125" i="1"/>
  <c r="L125" i="1"/>
  <c r="M125" i="1"/>
  <c r="I280" i="1"/>
  <c r="J280" i="1"/>
  <c r="K280" i="1"/>
  <c r="L280" i="1"/>
  <c r="M280" i="1"/>
  <c r="Q280" i="1" l="1"/>
  <c r="R125" i="1"/>
  <c r="R280" i="1"/>
  <c r="Q125" i="1"/>
  <c r="S125" i="1" s="1"/>
  <c r="Q161" i="1"/>
  <c r="S161" i="1" s="1"/>
  <c r="R161" i="1"/>
  <c r="S280" i="1" l="1"/>
  <c r="I160" i="1"/>
  <c r="J160" i="1"/>
  <c r="K160" i="1"/>
  <c r="L160" i="1"/>
  <c r="M160" i="1"/>
  <c r="I175" i="1"/>
  <c r="J175" i="1"/>
  <c r="K175" i="1"/>
  <c r="L175" i="1"/>
  <c r="M175" i="1"/>
  <c r="Q160" i="1" l="1"/>
  <c r="S160" i="1" s="1"/>
  <c r="R160" i="1"/>
  <c r="R175" i="1"/>
  <c r="Q175" i="1"/>
  <c r="S175" i="1" s="1"/>
  <c r="J270" i="1" l="1"/>
  <c r="I283" i="1" l="1"/>
  <c r="I286" i="1" s="1"/>
  <c r="J283" i="1"/>
  <c r="J286" i="1" s="1"/>
  <c r="K283" i="1"/>
  <c r="K286" i="1" s="1"/>
  <c r="L283" i="1"/>
  <c r="L286" i="1" s="1"/>
  <c r="M283" i="1"/>
  <c r="M286" i="1" s="1"/>
  <c r="I156" i="1"/>
  <c r="J156" i="1"/>
  <c r="K156" i="1"/>
  <c r="L156" i="1"/>
  <c r="M156" i="1"/>
  <c r="I17" i="1"/>
  <c r="K17" i="1"/>
  <c r="L17" i="1"/>
  <c r="M17" i="1"/>
  <c r="Q283" i="1" l="1"/>
  <c r="Q286" i="1" s="1"/>
  <c r="R283" i="1"/>
  <c r="R286" i="1" s="1"/>
  <c r="Q17" i="1"/>
  <c r="S17" i="1" s="1"/>
  <c r="Q156" i="1"/>
  <c r="S156" i="1" s="1"/>
  <c r="R17" i="1"/>
  <c r="R156" i="1"/>
  <c r="I60" i="1"/>
  <c r="I67" i="1" s="1"/>
  <c r="J60" i="1"/>
  <c r="J67" i="1" s="1"/>
  <c r="K60" i="1"/>
  <c r="K67" i="1" s="1"/>
  <c r="L60" i="1"/>
  <c r="L67" i="1" s="1"/>
  <c r="M60" i="1"/>
  <c r="M67" i="1" s="1"/>
  <c r="S283" i="1" l="1"/>
  <c r="S286" i="1" s="1"/>
  <c r="Q60" i="1"/>
  <c r="S60" i="1" s="1"/>
  <c r="R60" i="1"/>
  <c r="I203" i="1"/>
  <c r="J203" i="1"/>
  <c r="K203" i="1"/>
  <c r="L203" i="1"/>
  <c r="M203" i="1"/>
  <c r="I246" i="1"/>
  <c r="J246" i="1"/>
  <c r="K246" i="1"/>
  <c r="L246" i="1"/>
  <c r="M246" i="1"/>
  <c r="Q246" i="1" l="1"/>
  <c r="S246" i="1" s="1"/>
  <c r="R246" i="1"/>
  <c r="I127" i="1"/>
  <c r="J127" i="1"/>
  <c r="K127" i="1"/>
  <c r="L127" i="1"/>
  <c r="M127" i="1"/>
  <c r="I272" i="1"/>
  <c r="Q127" i="1" l="1"/>
  <c r="S127" i="1" s="1"/>
  <c r="R127" i="1"/>
  <c r="I53" i="1" l="1"/>
  <c r="I152" i="1" l="1"/>
  <c r="J152" i="1"/>
  <c r="K152" i="1"/>
  <c r="L152" i="1"/>
  <c r="M152" i="1"/>
  <c r="I159" i="1"/>
  <c r="J159" i="1"/>
  <c r="K159" i="1"/>
  <c r="L159" i="1"/>
  <c r="M159" i="1"/>
  <c r="I214" i="1"/>
  <c r="J214" i="1"/>
  <c r="K214" i="1"/>
  <c r="L214" i="1"/>
  <c r="M214" i="1"/>
  <c r="I248" i="1"/>
  <c r="J248" i="1"/>
  <c r="K248" i="1"/>
  <c r="L248" i="1"/>
  <c r="M248" i="1"/>
  <c r="I249" i="1"/>
  <c r="J249" i="1"/>
  <c r="K249" i="1"/>
  <c r="L249" i="1"/>
  <c r="M249" i="1"/>
  <c r="I251" i="1"/>
  <c r="J251" i="1"/>
  <c r="K251" i="1"/>
  <c r="L251" i="1"/>
  <c r="M251" i="1"/>
  <c r="I42" i="1"/>
  <c r="J42" i="1"/>
  <c r="K42" i="1"/>
  <c r="L42" i="1"/>
  <c r="M42" i="1"/>
  <c r="I192" i="1"/>
  <c r="J192" i="1"/>
  <c r="K192" i="1"/>
  <c r="L192" i="1"/>
  <c r="M192" i="1"/>
  <c r="I193" i="1"/>
  <c r="J193" i="1"/>
  <c r="K193" i="1"/>
  <c r="L193" i="1"/>
  <c r="M193" i="1"/>
  <c r="J12" i="1"/>
  <c r="J13" i="1"/>
  <c r="J14" i="1"/>
  <c r="J15" i="1"/>
  <c r="J272" i="1"/>
  <c r="K272" i="1"/>
  <c r="L272" i="1"/>
  <c r="M272" i="1"/>
  <c r="Q42" i="1" l="1"/>
  <c r="S42" i="1" s="1"/>
  <c r="R214" i="1"/>
  <c r="Q214" i="1"/>
  <c r="S214" i="1" s="1"/>
  <c r="Q159" i="1"/>
  <c r="S159" i="1" s="1"/>
  <c r="Q152" i="1"/>
  <c r="S152" i="1" s="1"/>
  <c r="R159" i="1"/>
  <c r="R152" i="1"/>
  <c r="R272" i="1"/>
  <c r="Q272" i="1"/>
  <c r="S272" i="1" s="1"/>
  <c r="Q251" i="1"/>
  <c r="S251" i="1" s="1"/>
  <c r="Q249" i="1"/>
  <c r="S249" i="1" s="1"/>
  <c r="Q248" i="1"/>
  <c r="S248" i="1" s="1"/>
  <c r="R251" i="1"/>
  <c r="R249" i="1"/>
  <c r="R248" i="1"/>
  <c r="Q193" i="1"/>
  <c r="S193" i="1" s="1"/>
  <c r="Q192" i="1"/>
  <c r="S192" i="1" s="1"/>
  <c r="R192" i="1"/>
  <c r="R193" i="1"/>
  <c r="R42" i="1"/>
  <c r="P255" i="1" l="1"/>
  <c r="P298" i="1" s="1"/>
  <c r="H255" i="1" l="1"/>
  <c r="N255" i="1"/>
  <c r="N298" i="1" s="1"/>
  <c r="O255" i="1"/>
  <c r="O298" i="1" s="1"/>
  <c r="I24" i="1" l="1"/>
  <c r="I149" i="1" l="1"/>
  <c r="J149" i="1"/>
  <c r="K149" i="1"/>
  <c r="L149" i="1"/>
  <c r="M149" i="1"/>
  <c r="I151" i="1"/>
  <c r="J151" i="1"/>
  <c r="K151" i="1"/>
  <c r="L151" i="1"/>
  <c r="M151" i="1"/>
  <c r="I270" i="1"/>
  <c r="K270" i="1"/>
  <c r="L270" i="1"/>
  <c r="M270" i="1"/>
  <c r="I124" i="1"/>
  <c r="I129" i="1" s="1"/>
  <c r="J124" i="1"/>
  <c r="J129" i="1" s="1"/>
  <c r="K124" i="1"/>
  <c r="K129" i="1" s="1"/>
  <c r="L124" i="1"/>
  <c r="L129" i="1" s="1"/>
  <c r="M124" i="1"/>
  <c r="M129" i="1" s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100" i="1"/>
  <c r="J100" i="1"/>
  <c r="K100" i="1"/>
  <c r="L100" i="1"/>
  <c r="M100" i="1"/>
  <c r="I98" i="1"/>
  <c r="J98" i="1"/>
  <c r="K98" i="1"/>
  <c r="L98" i="1"/>
  <c r="M98" i="1"/>
  <c r="I121" i="1"/>
  <c r="M121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26" i="1"/>
  <c r="J26" i="1"/>
  <c r="K26" i="1"/>
  <c r="L26" i="1"/>
  <c r="M26" i="1"/>
  <c r="I139" i="1"/>
  <c r="J139" i="1"/>
  <c r="K139" i="1"/>
  <c r="L139" i="1"/>
  <c r="M139" i="1"/>
  <c r="I140" i="1"/>
  <c r="J140" i="1"/>
  <c r="K140" i="1"/>
  <c r="L140" i="1"/>
  <c r="M140" i="1"/>
  <c r="I191" i="1"/>
  <c r="J191" i="1"/>
  <c r="K191" i="1"/>
  <c r="L191" i="1"/>
  <c r="M191" i="1"/>
  <c r="I241" i="1"/>
  <c r="J241" i="1"/>
  <c r="K241" i="1"/>
  <c r="L241" i="1"/>
  <c r="M241" i="1"/>
  <c r="I39" i="1"/>
  <c r="J39" i="1"/>
  <c r="K39" i="1"/>
  <c r="L39" i="1"/>
  <c r="M39" i="1"/>
  <c r="I55" i="1"/>
  <c r="J55" i="1"/>
  <c r="K55" i="1"/>
  <c r="L55" i="1"/>
  <c r="M55" i="1"/>
  <c r="I56" i="1"/>
  <c r="J56" i="1"/>
  <c r="K56" i="1"/>
  <c r="L56" i="1"/>
  <c r="M56" i="1"/>
  <c r="J16" i="1"/>
  <c r="J22" i="1" s="1"/>
  <c r="K16" i="1"/>
  <c r="L16" i="1"/>
  <c r="M16" i="1"/>
  <c r="Q16" i="1" l="1"/>
  <c r="S16" i="1" s="1"/>
  <c r="R245" i="1"/>
  <c r="Q244" i="1"/>
  <c r="S244" i="1" s="1"/>
  <c r="R243" i="1"/>
  <c r="Q242" i="1"/>
  <c r="Q270" i="1"/>
  <c r="S270" i="1" s="1"/>
  <c r="R270" i="1"/>
  <c r="R121" i="1"/>
  <c r="Q121" i="1"/>
  <c r="S121" i="1" s="1"/>
  <c r="Q149" i="1"/>
  <c r="S149" i="1" s="1"/>
  <c r="Q151" i="1"/>
  <c r="S151" i="1" s="1"/>
  <c r="R149" i="1"/>
  <c r="R16" i="1"/>
  <c r="Q245" i="1"/>
  <c r="S245" i="1" s="1"/>
  <c r="R244" i="1"/>
  <c r="Q243" i="1"/>
  <c r="S243" i="1" s="1"/>
  <c r="R242" i="1"/>
  <c r="R151" i="1"/>
  <c r="R124" i="1"/>
  <c r="R129" i="1" s="1"/>
  <c r="Q124" i="1"/>
  <c r="Q129" i="1" s="1"/>
  <c r="R98" i="1"/>
  <c r="R241" i="1"/>
  <c r="Q241" i="1"/>
  <c r="S241" i="1" s="1"/>
  <c r="R100" i="1"/>
  <c r="Q100" i="1"/>
  <c r="S100" i="1" s="1"/>
  <c r="Q98" i="1"/>
  <c r="S98" i="1" s="1"/>
  <c r="R191" i="1"/>
  <c r="Q191" i="1"/>
  <c r="S191" i="1" s="1"/>
  <c r="R140" i="1"/>
  <c r="Q140" i="1"/>
  <c r="S140" i="1" s="1"/>
  <c r="R139" i="1"/>
  <c r="Q139" i="1"/>
  <c r="S139" i="1" s="1"/>
  <c r="Q111" i="1"/>
  <c r="S111" i="1" s="1"/>
  <c r="Q110" i="1"/>
  <c r="S110" i="1" s="1"/>
  <c r="R110" i="1"/>
  <c r="Q108" i="1"/>
  <c r="S108" i="1" s="1"/>
  <c r="R108" i="1"/>
  <c r="R111" i="1"/>
  <c r="R109" i="1"/>
  <c r="Q109" i="1"/>
  <c r="S109" i="1" s="1"/>
  <c r="R26" i="1"/>
  <c r="Q26" i="1"/>
  <c r="S26" i="1" s="1"/>
  <c r="R56" i="1"/>
  <c r="Q55" i="1"/>
  <c r="S55" i="1" s="1"/>
  <c r="R39" i="1"/>
  <c r="Q56" i="1"/>
  <c r="S56" i="1" s="1"/>
  <c r="Q39" i="1"/>
  <c r="S39" i="1" s="1"/>
  <c r="R55" i="1"/>
  <c r="I229" i="1"/>
  <c r="I25" i="1"/>
  <c r="I28" i="1" s="1"/>
  <c r="J25" i="1"/>
  <c r="K25" i="1"/>
  <c r="L25" i="1"/>
  <c r="M25" i="1"/>
  <c r="S242" i="1" l="1"/>
  <c r="S124" i="1"/>
  <c r="S129" i="1" s="1"/>
  <c r="Q25" i="1"/>
  <c r="S25" i="1" s="1"/>
  <c r="R25" i="1"/>
  <c r="L36" i="1"/>
  <c r="L37" i="1"/>
  <c r="L38" i="1"/>
  <c r="M36" i="1"/>
  <c r="M37" i="1"/>
  <c r="M38" i="1"/>
  <c r="J36" i="1"/>
  <c r="J37" i="1"/>
  <c r="J38" i="1"/>
  <c r="I36" i="1"/>
  <c r="I37" i="1"/>
  <c r="I38" i="1"/>
  <c r="M24" i="1"/>
  <c r="M28" i="1" s="1"/>
  <c r="M12" i="1"/>
  <c r="M13" i="1"/>
  <c r="M14" i="1"/>
  <c r="M15" i="1"/>
  <c r="L12" i="1"/>
  <c r="L13" i="1"/>
  <c r="L14" i="1"/>
  <c r="L15" i="1"/>
  <c r="K12" i="1"/>
  <c r="K13" i="1"/>
  <c r="K14" i="1"/>
  <c r="K15" i="1"/>
  <c r="J50" i="1" l="1"/>
  <c r="K22" i="1"/>
  <c r="M22" i="1"/>
  <c r="L22" i="1"/>
  <c r="I50" i="1"/>
  <c r="L50" i="1"/>
  <c r="M50" i="1"/>
  <c r="Q37" i="1"/>
  <c r="S37" i="1" s="1"/>
  <c r="Q36" i="1"/>
  <c r="S36" i="1" l="1"/>
  <c r="M266" i="1"/>
  <c r="L266" i="1"/>
  <c r="K266" i="1"/>
  <c r="J266" i="1"/>
  <c r="I266" i="1"/>
  <c r="K37" i="1"/>
  <c r="R37" i="1" s="1"/>
  <c r="K38" i="1"/>
  <c r="R38" i="1" s="1"/>
  <c r="Q38" i="1"/>
  <c r="S38" i="1" s="1"/>
  <c r="S50" i="1" l="1"/>
  <c r="Q50" i="1"/>
  <c r="R266" i="1"/>
  <c r="Q266" i="1"/>
  <c r="S266" i="1" s="1"/>
  <c r="K269" i="1" l="1"/>
  <c r="K265" i="1"/>
  <c r="K264" i="1"/>
  <c r="K257" i="1"/>
  <c r="K259" i="1" s="1"/>
  <c r="K254" i="1"/>
  <c r="K255" i="1" s="1"/>
  <c r="K237" i="1"/>
  <c r="K234" i="1"/>
  <c r="K233" i="1"/>
  <c r="K228" i="1"/>
  <c r="K229" i="1"/>
  <c r="K273" i="1"/>
  <c r="K201" i="1"/>
  <c r="K208" i="1"/>
  <c r="K213" i="1"/>
  <c r="K187" i="1"/>
  <c r="K188" i="1"/>
  <c r="K189" i="1"/>
  <c r="K190" i="1"/>
  <c r="K186" i="1"/>
  <c r="K174" i="1"/>
  <c r="K147" i="1"/>
  <c r="K148" i="1"/>
  <c r="K132" i="1"/>
  <c r="K133" i="1"/>
  <c r="K134" i="1"/>
  <c r="K135" i="1"/>
  <c r="K136" i="1"/>
  <c r="K137" i="1"/>
  <c r="K138" i="1"/>
  <c r="K311" i="1"/>
  <c r="K120" i="1"/>
  <c r="K119" i="1"/>
  <c r="K105" i="1"/>
  <c r="K106" i="1"/>
  <c r="K107" i="1"/>
  <c r="K104" i="1"/>
  <c r="K95" i="1"/>
  <c r="K96" i="1"/>
  <c r="K97" i="1"/>
  <c r="K78" i="1"/>
  <c r="K79" i="1"/>
  <c r="K80" i="1"/>
  <c r="K82" i="1"/>
  <c r="K83" i="1"/>
  <c r="K87" i="1"/>
  <c r="K77" i="1"/>
  <c r="K74" i="1"/>
  <c r="K75" i="1" s="1"/>
  <c r="K69" i="1"/>
  <c r="K70" i="1"/>
  <c r="K52" i="1"/>
  <c r="K53" i="1"/>
  <c r="K54" i="1"/>
  <c r="K36" i="1"/>
  <c r="K50" i="1" s="1"/>
  <c r="K31" i="1"/>
  <c r="K32" i="1" s="1"/>
  <c r="K24" i="1"/>
  <c r="K28" i="1" s="1"/>
  <c r="K226" i="1" l="1"/>
  <c r="K278" i="1"/>
  <c r="K252" i="1"/>
  <c r="K122" i="1"/>
  <c r="K267" i="1"/>
  <c r="K172" i="1"/>
  <c r="K102" i="1"/>
  <c r="K117" i="1"/>
  <c r="K57" i="1"/>
  <c r="K93" i="1"/>
  <c r="K145" i="1"/>
  <c r="K199" i="1"/>
  <c r="K178" i="1"/>
  <c r="K231" i="1"/>
  <c r="K235" i="1"/>
  <c r="R36" i="1"/>
  <c r="R50" i="1" s="1"/>
  <c r="M273" i="1"/>
  <c r="L273" i="1"/>
  <c r="J273" i="1"/>
  <c r="I273" i="1"/>
  <c r="M174" i="1"/>
  <c r="L174" i="1"/>
  <c r="J174" i="1"/>
  <c r="I174" i="1"/>
  <c r="M95" i="1"/>
  <c r="L95" i="1"/>
  <c r="J95" i="1"/>
  <c r="I95" i="1"/>
  <c r="Q273" i="1" l="1"/>
  <c r="S273" i="1" s="1"/>
  <c r="R273" i="1"/>
  <c r="Q95" i="1"/>
  <c r="R95" i="1"/>
  <c r="Q174" i="1"/>
  <c r="R174" i="1"/>
  <c r="S95" i="1" l="1"/>
  <c r="S174" i="1"/>
  <c r="S178" i="1" s="1"/>
  <c r="K71" i="1"/>
  <c r="K72" i="1" l="1"/>
  <c r="K298" i="1" s="1"/>
  <c r="L54" i="1"/>
  <c r="Q54" i="1" s="1"/>
  <c r="S54" i="1" s="1"/>
  <c r="M54" i="1"/>
  <c r="I190" i="1"/>
  <c r="J190" i="1"/>
  <c r="L190" i="1"/>
  <c r="M190" i="1"/>
  <c r="I107" i="1"/>
  <c r="J107" i="1"/>
  <c r="L107" i="1"/>
  <c r="M107" i="1"/>
  <c r="M269" i="1"/>
  <c r="M278" i="1" s="1"/>
  <c r="L269" i="1"/>
  <c r="L278" i="1" s="1"/>
  <c r="J269" i="1"/>
  <c r="J278" i="1" s="1"/>
  <c r="I269" i="1"/>
  <c r="I278" i="1" s="1"/>
  <c r="I265" i="1"/>
  <c r="J265" i="1"/>
  <c r="L265" i="1"/>
  <c r="M265" i="1"/>
  <c r="I189" i="1"/>
  <c r="J189" i="1"/>
  <c r="L189" i="1"/>
  <c r="M189" i="1"/>
  <c r="M264" i="1"/>
  <c r="L264" i="1"/>
  <c r="J264" i="1"/>
  <c r="I264" i="1"/>
  <c r="I138" i="1"/>
  <c r="J138" i="1"/>
  <c r="L138" i="1"/>
  <c r="M138" i="1"/>
  <c r="I87" i="1"/>
  <c r="J87" i="1"/>
  <c r="L87" i="1"/>
  <c r="M87" i="1"/>
  <c r="J261" i="1"/>
  <c r="J262" i="1" s="1"/>
  <c r="I83" i="1"/>
  <c r="J83" i="1"/>
  <c r="L83" i="1"/>
  <c r="M83" i="1"/>
  <c r="L24" i="1"/>
  <c r="L28" i="1" s="1"/>
  <c r="J24" i="1"/>
  <c r="J28" i="1" s="1"/>
  <c r="I148" i="1"/>
  <c r="J148" i="1"/>
  <c r="L148" i="1"/>
  <c r="M148" i="1"/>
  <c r="I134" i="1"/>
  <c r="J134" i="1"/>
  <c r="L134" i="1"/>
  <c r="M134" i="1"/>
  <c r="I135" i="1"/>
  <c r="J135" i="1"/>
  <c r="L135" i="1"/>
  <c r="M135" i="1"/>
  <c r="I136" i="1"/>
  <c r="J136" i="1"/>
  <c r="L136" i="1"/>
  <c r="M136" i="1"/>
  <c r="I137" i="1"/>
  <c r="J137" i="1"/>
  <c r="L137" i="1"/>
  <c r="M137" i="1"/>
  <c r="I207" i="1"/>
  <c r="L207" i="1"/>
  <c r="M207" i="1"/>
  <c r="I208" i="1"/>
  <c r="J208" i="1"/>
  <c r="L208" i="1"/>
  <c r="M208" i="1"/>
  <c r="I213" i="1"/>
  <c r="J213" i="1"/>
  <c r="L213" i="1"/>
  <c r="M213" i="1"/>
  <c r="J234" i="1"/>
  <c r="L234" i="1"/>
  <c r="M234" i="1"/>
  <c r="I234" i="1"/>
  <c r="M229" i="1"/>
  <c r="L229" i="1"/>
  <c r="J229" i="1"/>
  <c r="M257" i="1"/>
  <c r="M259" i="1" s="1"/>
  <c r="L257" i="1"/>
  <c r="L259" i="1" s="1"/>
  <c r="J257" i="1"/>
  <c r="J259" i="1" s="1"/>
  <c r="I257" i="1"/>
  <c r="I259" i="1" s="1"/>
  <c r="L74" i="1"/>
  <c r="L75" i="1" s="1"/>
  <c r="M74" i="1"/>
  <c r="M75" i="1" s="1"/>
  <c r="M267" i="1" l="1"/>
  <c r="Q213" i="1"/>
  <c r="S213" i="1" s="1"/>
  <c r="I178" i="1"/>
  <c r="I267" i="1"/>
  <c r="J178" i="1"/>
  <c r="J267" i="1"/>
  <c r="L178" i="1"/>
  <c r="M178" i="1"/>
  <c r="L267" i="1"/>
  <c r="R261" i="1"/>
  <c r="R262" i="1" s="1"/>
  <c r="Q59" i="1"/>
  <c r="Q67" i="1" s="1"/>
  <c r="Q234" i="1"/>
  <c r="S234" i="1" s="1"/>
  <c r="Q24" i="1"/>
  <c r="Q28" i="1" s="1"/>
  <c r="Q83" i="1"/>
  <c r="S83" i="1" s="1"/>
  <c r="Q87" i="1"/>
  <c r="S87" i="1" s="1"/>
  <c r="Q138" i="1"/>
  <c r="S138" i="1" s="1"/>
  <c r="Q189" i="1"/>
  <c r="S189" i="1" s="1"/>
  <c r="Q265" i="1"/>
  <c r="S265" i="1" s="1"/>
  <c r="Q190" i="1"/>
  <c r="S190" i="1" s="1"/>
  <c r="Q257" i="1"/>
  <c r="Q259" i="1" s="1"/>
  <c r="Q208" i="1"/>
  <c r="S208" i="1" s="1"/>
  <c r="Q207" i="1"/>
  <c r="S207" i="1" s="1"/>
  <c r="Q137" i="1"/>
  <c r="S137" i="1" s="1"/>
  <c r="Q136" i="1"/>
  <c r="S136" i="1" s="1"/>
  <c r="Q135" i="1"/>
  <c r="S135" i="1" s="1"/>
  <c r="Q134" i="1"/>
  <c r="S134" i="1" s="1"/>
  <c r="Q148" i="1"/>
  <c r="S148" i="1" s="1"/>
  <c r="Q264" i="1"/>
  <c r="Q269" i="1"/>
  <c r="Q278" i="1" s="1"/>
  <c r="Q107" i="1"/>
  <c r="S107" i="1" s="1"/>
  <c r="R190" i="1"/>
  <c r="R107" i="1"/>
  <c r="R54" i="1"/>
  <c r="R269" i="1"/>
  <c r="R278" i="1" s="1"/>
  <c r="R189" i="1"/>
  <c r="R265" i="1"/>
  <c r="R264" i="1"/>
  <c r="R138" i="1"/>
  <c r="R229" i="1"/>
  <c r="R234" i="1"/>
  <c r="R87" i="1"/>
  <c r="R213" i="1"/>
  <c r="R208" i="1"/>
  <c r="R207" i="1"/>
  <c r="R148" i="1"/>
  <c r="R83" i="1"/>
  <c r="R24" i="1"/>
  <c r="R28" i="1" s="1"/>
  <c r="R136" i="1"/>
  <c r="R137" i="1"/>
  <c r="R135" i="1"/>
  <c r="R134" i="1"/>
  <c r="R59" i="1"/>
  <c r="R67" i="1" s="1"/>
  <c r="R257" i="1"/>
  <c r="R259" i="1" s="1"/>
  <c r="I133" i="1"/>
  <c r="J133" i="1"/>
  <c r="L133" i="1"/>
  <c r="M133" i="1"/>
  <c r="M187" i="1"/>
  <c r="M188" i="1"/>
  <c r="L187" i="1"/>
  <c r="L188" i="1"/>
  <c r="J187" i="1"/>
  <c r="J188" i="1"/>
  <c r="I187" i="1"/>
  <c r="I188" i="1"/>
  <c r="M82" i="1"/>
  <c r="L82" i="1"/>
  <c r="J82" i="1"/>
  <c r="I82" i="1"/>
  <c r="M254" i="1"/>
  <c r="M255" i="1" s="1"/>
  <c r="L254" i="1"/>
  <c r="L255" i="1" s="1"/>
  <c r="J254" i="1"/>
  <c r="J255" i="1" s="1"/>
  <c r="I254" i="1"/>
  <c r="M237" i="1"/>
  <c r="L237" i="1"/>
  <c r="J237" i="1"/>
  <c r="J252" i="1" s="1"/>
  <c r="I237" i="1"/>
  <c r="I252" i="1" s="1"/>
  <c r="M147" i="1"/>
  <c r="M172" i="1" s="1"/>
  <c r="L147" i="1"/>
  <c r="L172" i="1" s="1"/>
  <c r="J147" i="1"/>
  <c r="J172" i="1" s="1"/>
  <c r="I147" i="1"/>
  <c r="M78" i="1"/>
  <c r="M79" i="1"/>
  <c r="M80" i="1"/>
  <c r="L78" i="1"/>
  <c r="L79" i="1"/>
  <c r="L80" i="1"/>
  <c r="J78" i="1"/>
  <c r="J79" i="1"/>
  <c r="J80" i="1"/>
  <c r="I78" i="1"/>
  <c r="I79" i="1"/>
  <c r="I80" i="1"/>
  <c r="M96" i="1"/>
  <c r="M97" i="1"/>
  <c r="L96" i="1"/>
  <c r="L97" i="1"/>
  <c r="J96" i="1"/>
  <c r="J97" i="1"/>
  <c r="I96" i="1"/>
  <c r="I97" i="1"/>
  <c r="Q267" i="1" l="1"/>
  <c r="I172" i="1"/>
  <c r="Q147" i="1"/>
  <c r="S147" i="1" s="1"/>
  <c r="S172" i="1" s="1"/>
  <c r="I102" i="1"/>
  <c r="L102" i="1"/>
  <c r="L252" i="1"/>
  <c r="J102" i="1"/>
  <c r="M102" i="1"/>
  <c r="M252" i="1"/>
  <c r="R267" i="1"/>
  <c r="Q178" i="1"/>
  <c r="R178" i="1"/>
  <c r="S59" i="1"/>
  <c r="S67" i="1" s="1"/>
  <c r="Q97" i="1"/>
  <c r="S97" i="1" s="1"/>
  <c r="Q188" i="1"/>
  <c r="S188" i="1" s="1"/>
  <c r="R79" i="1"/>
  <c r="R80" i="1"/>
  <c r="R78" i="1"/>
  <c r="Q187" i="1"/>
  <c r="S187" i="1" s="1"/>
  <c r="Q237" i="1"/>
  <c r="S237" i="1" s="1"/>
  <c r="S252" i="1" s="1"/>
  <c r="Q254" i="1"/>
  <c r="Q255" i="1" s="1"/>
  <c r="I255" i="1"/>
  <c r="Q96" i="1"/>
  <c r="S24" i="1"/>
  <c r="S28" i="1" s="1"/>
  <c r="Q79" i="1"/>
  <c r="S79" i="1" s="1"/>
  <c r="Q82" i="1"/>
  <c r="S82" i="1" s="1"/>
  <c r="Q133" i="1"/>
  <c r="S133" i="1" s="1"/>
  <c r="Q80" i="1"/>
  <c r="S80" i="1" s="1"/>
  <c r="Q78" i="1"/>
  <c r="S78" i="1" s="1"/>
  <c r="R147" i="1"/>
  <c r="R172" i="1" s="1"/>
  <c r="S257" i="1"/>
  <c r="S259" i="1" s="1"/>
  <c r="S264" i="1"/>
  <c r="S267" i="1" s="1"/>
  <c r="S269" i="1"/>
  <c r="S278" i="1" s="1"/>
  <c r="R237" i="1"/>
  <c r="R252" i="1" s="1"/>
  <c r="R188" i="1"/>
  <c r="R254" i="1"/>
  <c r="R255" i="1" s="1"/>
  <c r="R187" i="1"/>
  <c r="R133" i="1"/>
  <c r="R82" i="1"/>
  <c r="R97" i="1"/>
  <c r="R96" i="1"/>
  <c r="M233" i="1"/>
  <c r="M235" i="1" s="1"/>
  <c r="L233" i="1"/>
  <c r="L235" i="1" s="1"/>
  <c r="J233" i="1"/>
  <c r="J235" i="1" s="1"/>
  <c r="I233" i="1"/>
  <c r="I235" i="1" s="1"/>
  <c r="M201" i="1"/>
  <c r="M226" i="1" s="1"/>
  <c r="L201" i="1"/>
  <c r="L226" i="1" s="1"/>
  <c r="J201" i="1"/>
  <c r="J226" i="1" s="1"/>
  <c r="I201" i="1"/>
  <c r="I226" i="1" s="1"/>
  <c r="I228" i="1"/>
  <c r="I231" i="1" s="1"/>
  <c r="J228" i="1"/>
  <c r="L228" i="1"/>
  <c r="L231" i="1" s="1"/>
  <c r="M228" i="1"/>
  <c r="M231" i="1" s="1"/>
  <c r="I13" i="1"/>
  <c r="Q13" i="1" s="1"/>
  <c r="S13" i="1" s="1"/>
  <c r="I14" i="1"/>
  <c r="I15" i="1"/>
  <c r="Q15" i="1" s="1"/>
  <c r="S15" i="1" s="1"/>
  <c r="M52" i="1"/>
  <c r="M53" i="1"/>
  <c r="L52" i="1"/>
  <c r="L53" i="1"/>
  <c r="Q53" i="1" s="1"/>
  <c r="S53" i="1" s="1"/>
  <c r="J52" i="1"/>
  <c r="J53" i="1"/>
  <c r="I52" i="1"/>
  <c r="I57" i="1" s="1"/>
  <c r="M69" i="1"/>
  <c r="M70" i="1"/>
  <c r="M71" i="1"/>
  <c r="L69" i="1"/>
  <c r="L70" i="1"/>
  <c r="L71" i="1"/>
  <c r="J69" i="1"/>
  <c r="J70" i="1"/>
  <c r="J71" i="1"/>
  <c r="I69" i="1"/>
  <c r="I70" i="1"/>
  <c r="I71" i="1"/>
  <c r="M186" i="1"/>
  <c r="M199" i="1" s="1"/>
  <c r="L186" i="1"/>
  <c r="L199" i="1" s="1"/>
  <c r="J186" i="1"/>
  <c r="J199" i="1" s="1"/>
  <c r="I186" i="1"/>
  <c r="I199" i="1" s="1"/>
  <c r="I132" i="1"/>
  <c r="J132" i="1"/>
  <c r="L132" i="1"/>
  <c r="M132" i="1"/>
  <c r="M311" i="1"/>
  <c r="L311" i="1"/>
  <c r="J311" i="1"/>
  <c r="I311" i="1"/>
  <c r="I120" i="1"/>
  <c r="J120" i="1"/>
  <c r="L120" i="1"/>
  <c r="M120" i="1"/>
  <c r="M119" i="1"/>
  <c r="L119" i="1"/>
  <c r="J119" i="1"/>
  <c r="I119" i="1"/>
  <c r="I105" i="1"/>
  <c r="J105" i="1"/>
  <c r="L105" i="1"/>
  <c r="M105" i="1"/>
  <c r="I106" i="1"/>
  <c r="J106" i="1"/>
  <c r="L106" i="1"/>
  <c r="M106" i="1"/>
  <c r="M104" i="1"/>
  <c r="L104" i="1"/>
  <c r="J104" i="1"/>
  <c r="I104" i="1"/>
  <c r="I31" i="1"/>
  <c r="I32" i="1" s="1"/>
  <c r="J31" i="1"/>
  <c r="J32" i="1" s="1"/>
  <c r="L31" i="1"/>
  <c r="L32" i="1" s="1"/>
  <c r="M31" i="1"/>
  <c r="M32" i="1" s="1"/>
  <c r="J231" i="1" l="1"/>
  <c r="R228" i="1"/>
  <c r="Q252" i="1"/>
  <c r="Q172" i="1"/>
  <c r="L117" i="1"/>
  <c r="L122" i="1"/>
  <c r="L145" i="1"/>
  <c r="M117" i="1"/>
  <c r="M122" i="1"/>
  <c r="M145" i="1"/>
  <c r="M72" i="1"/>
  <c r="Q102" i="1"/>
  <c r="I117" i="1"/>
  <c r="I122" i="1"/>
  <c r="I145" i="1"/>
  <c r="J117" i="1"/>
  <c r="J122" i="1"/>
  <c r="J145" i="1"/>
  <c r="R102" i="1"/>
  <c r="L72" i="1"/>
  <c r="L57" i="1"/>
  <c r="J72" i="1"/>
  <c r="I72" i="1"/>
  <c r="J57" i="1"/>
  <c r="M57" i="1"/>
  <c r="Q52" i="1"/>
  <c r="Q57" i="1" s="1"/>
  <c r="R119" i="1"/>
  <c r="Q119" i="1"/>
  <c r="S119" i="1" s="1"/>
  <c r="R233" i="1"/>
  <c r="R235" i="1" s="1"/>
  <c r="Q71" i="1"/>
  <c r="S71" i="1" s="1"/>
  <c r="Q70" i="1"/>
  <c r="S70" i="1" s="1"/>
  <c r="Q69" i="1"/>
  <c r="Q203" i="1"/>
  <c r="S203" i="1" s="1"/>
  <c r="Q120" i="1"/>
  <c r="S120" i="1" s="1"/>
  <c r="S96" i="1"/>
  <c r="S102" i="1" s="1"/>
  <c r="Q104" i="1"/>
  <c r="Q311" i="1"/>
  <c r="Q201" i="1"/>
  <c r="Q106" i="1"/>
  <c r="S106" i="1" s="1"/>
  <c r="Q105" i="1"/>
  <c r="S105" i="1" s="1"/>
  <c r="Q14" i="1"/>
  <c r="S14" i="1" s="1"/>
  <c r="Q228" i="1"/>
  <c r="R120" i="1"/>
  <c r="Q132" i="1"/>
  <c r="S132" i="1" s="1"/>
  <c r="Q186" i="1"/>
  <c r="Q199" i="1" s="1"/>
  <c r="Q233" i="1"/>
  <c r="Q235" i="1" s="1"/>
  <c r="Q31" i="1"/>
  <c r="Q32" i="1" s="1"/>
  <c r="S254" i="1"/>
  <c r="S255" i="1" s="1"/>
  <c r="R201" i="1"/>
  <c r="R203" i="1"/>
  <c r="R231" i="1"/>
  <c r="R14" i="1"/>
  <c r="R15" i="1"/>
  <c r="R13" i="1"/>
  <c r="R70" i="1"/>
  <c r="R53" i="1"/>
  <c r="R71" i="1"/>
  <c r="R69" i="1"/>
  <c r="R52" i="1"/>
  <c r="R186" i="1"/>
  <c r="R199" i="1" s="1"/>
  <c r="R132" i="1"/>
  <c r="R311" i="1"/>
  <c r="R31" i="1"/>
  <c r="R32" i="1" s="1"/>
  <c r="R105" i="1"/>
  <c r="R106" i="1"/>
  <c r="R104" i="1"/>
  <c r="S122" i="1" l="1"/>
  <c r="S201" i="1"/>
  <c r="S226" i="1" s="1"/>
  <c r="Q226" i="1"/>
  <c r="R226" i="1"/>
  <c r="R117" i="1"/>
  <c r="R145" i="1"/>
  <c r="R57" i="1"/>
  <c r="R72" i="1"/>
  <c r="Q72" i="1"/>
  <c r="Q145" i="1"/>
  <c r="Q122" i="1"/>
  <c r="R122" i="1"/>
  <c r="S69" i="1"/>
  <c r="S72" i="1" s="1"/>
  <c r="S52" i="1"/>
  <c r="S57" i="1" s="1"/>
  <c r="S145" i="1"/>
  <c r="S31" i="1"/>
  <c r="S32" i="1" s="1"/>
  <c r="S228" i="1"/>
  <c r="S311" i="1"/>
  <c r="S186" i="1"/>
  <c r="S199" i="1" s="1"/>
  <c r="S233" i="1"/>
  <c r="S235" i="1" s="1"/>
  <c r="S104" i="1"/>
  <c r="H12" i="2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M77" i="1" l="1"/>
  <c r="M93" i="1" l="1"/>
  <c r="M298" i="1" s="1"/>
  <c r="L77" i="1"/>
  <c r="L93" i="1" l="1"/>
  <c r="L298" i="1" s="1"/>
  <c r="K4" i="2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299" i="1" l="1"/>
  <c r="I319" i="1" l="1"/>
  <c r="I321" i="1" s="1"/>
  <c r="J319" i="1"/>
  <c r="J321" i="1" s="1"/>
  <c r="K319" i="1"/>
  <c r="K321" i="1" s="1"/>
  <c r="L319" i="1"/>
  <c r="L321" i="1" s="1"/>
  <c r="M319" i="1"/>
  <c r="M321" i="1" s="1"/>
  <c r="N319" i="1"/>
  <c r="N321" i="1" s="1"/>
  <c r="Q316" i="1"/>
  <c r="Q318" i="1" s="1"/>
  <c r="R319" i="1"/>
  <c r="R321" i="1" s="1"/>
  <c r="S319" i="1"/>
  <c r="S321" i="1" s="1"/>
  <c r="S323" i="1" s="1"/>
  <c r="H319" i="1"/>
  <c r="H321" i="1" s="1"/>
  <c r="H323" i="1" s="1"/>
  <c r="G319" i="1" l="1"/>
  <c r="G321" i="1" l="1"/>
  <c r="I77" i="1" l="1"/>
  <c r="I93" i="1" s="1"/>
  <c r="J77" i="1"/>
  <c r="J93" i="1" s="1"/>
  <c r="Q77" i="1" l="1"/>
  <c r="R77" i="1"/>
  <c r="R93" i="1" s="1"/>
  <c r="J74" i="1"/>
  <c r="I74" i="1"/>
  <c r="I75" i="1" s="1"/>
  <c r="I12" i="1"/>
  <c r="I22" i="1" l="1"/>
  <c r="I298" i="1" s="1"/>
  <c r="Q93" i="1"/>
  <c r="S77" i="1"/>
  <c r="J75" i="1"/>
  <c r="J298" i="1" s="1"/>
  <c r="Q12" i="1"/>
  <c r="Q22" i="1" s="1"/>
  <c r="Q74" i="1"/>
  <c r="Q75" i="1" s="1"/>
  <c r="R74" i="1"/>
  <c r="R75" i="1" s="1"/>
  <c r="S12" i="1" l="1"/>
  <c r="S22" i="1" s="1"/>
  <c r="S74" i="1"/>
  <c r="S75" i="1" s="1"/>
  <c r="A300" i="1" l="1"/>
  <c r="R12" i="1"/>
  <c r="R22" i="1" s="1"/>
  <c r="R298" i="1" s="1"/>
  <c r="S93" i="1" l="1"/>
  <c r="G324" i="1"/>
  <c r="Q229" i="1" l="1"/>
  <c r="S229" i="1" s="1"/>
  <c r="S231" i="1" s="1"/>
  <c r="H231" i="1"/>
  <c r="Q231" i="1" l="1"/>
  <c r="Q116" i="1" l="1"/>
  <c r="H117" i="1"/>
  <c r="H298" i="1" s="1"/>
  <c r="Q117" i="1" l="1"/>
  <c r="Q298" i="1" s="1"/>
  <c r="S116" i="1"/>
  <c r="S117" i="1" s="1"/>
  <c r="S298" i="1" s="1"/>
</calcChain>
</file>

<file path=xl/sharedStrings.xml><?xml version="1.0" encoding="utf-8"?>
<sst xmlns="http://schemas.openxmlformats.org/spreadsheetml/2006/main" count="1259" uniqueCount="396">
  <si>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</si>
  <si>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</si>
  <si>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</si>
  <si>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</si>
  <si>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</si>
  <si>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</si>
  <si>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</si>
  <si>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</si>
  <si>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</si>
  <si>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</si>
  <si>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</si>
  <si>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</si>
  <si>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</si>
  <si>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</si>
  <si>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</si>
  <si>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</si>
  <si>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</si>
  <si>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</si>
  <si>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</si>
  <si>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</si>
  <si>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</si>
  <si>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DIRECCION DE RECURSOS HUMANOS</t>
  </si>
  <si>
    <t>DIRECCION JURIDICA</t>
  </si>
  <si>
    <t>DIRECCION ADMINISTRATIVA</t>
  </si>
  <si>
    <t>DIRECCION DE TECNOLOGIAS DE LA INFORMACION Y COMUNICACION</t>
  </si>
  <si>
    <t>FIJO</t>
  </si>
  <si>
    <t>SUB-TOTAL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</si>
  <si>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</si>
  <si>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</si>
  <si>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</si>
  <si>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</si>
  <si>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</si>
  <si>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</si>
  <si>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</si>
  <si>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</si>
  <si>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</si>
  <si>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</si>
  <si>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DIRECCION DE PLANIFICACION Y DESARROLLO</t>
  </si>
  <si>
    <t xml:space="preserve">DEPARTAMENTO DE COMUNICACIONES </t>
  </si>
  <si>
    <t>Sexo</t>
  </si>
  <si>
    <t>Masculino</t>
  </si>
  <si>
    <t>Femenino</t>
  </si>
  <si>
    <t xml:space="preserve">Nómina de Sueldos: Empleados Fijos </t>
  </si>
  <si>
    <t>STEPHANIE ELIZABETH MOREL MONTAS</t>
  </si>
  <si>
    <t>SECRETARIA</t>
  </si>
  <si>
    <t>ALMACEN Y SUMINISTRO</t>
  </si>
  <si>
    <t>ENCARGADO</t>
  </si>
  <si>
    <t>DEPARTAMENTO METROLOGIA LEGAL</t>
  </si>
  <si>
    <t>ALTAGRACIA LISANET RODRIGUEZ PUJOLS</t>
  </si>
  <si>
    <t>Otros descuentos</t>
  </si>
  <si>
    <t>DIRECCION EVALUACION DE LA CONFORMIDAD</t>
  </si>
  <si>
    <t>NOEMI FRIAS DE LOS SANTOS</t>
  </si>
  <si>
    <t>SECRETARIA EJECUTIVA</t>
  </si>
  <si>
    <t>AGUSTINA YOSELIN CRUZ VINICIO</t>
  </si>
  <si>
    <t>ORIENTACION Y DIVULGACION</t>
  </si>
  <si>
    <t>ENC. SECCION DE DOC. Y NORMAS</t>
  </si>
  <si>
    <t>ALBAIRIS ALCANTARA RODRIGUEZ</t>
  </si>
  <si>
    <t>FACTURACION Y COBROS</t>
  </si>
  <si>
    <t>AMINTA ENCARNACION SANCHEZ</t>
  </si>
  <si>
    <t>ANA EMILIA JORGE RAMOS</t>
  </si>
  <si>
    <t>DIRECCION DE NORMALIZACION</t>
  </si>
  <si>
    <t>ANGELA MARIA URBAEZ SANTANA</t>
  </si>
  <si>
    <t>TRANSPORTACION</t>
  </si>
  <si>
    <t>CHOFER</t>
  </si>
  <si>
    <t>DEPARTAMENTO DE COMPRAS Y CONTRATACIONES</t>
  </si>
  <si>
    <t>BELKIS M.INMACULADA RODRIGUEZ POLANC</t>
  </si>
  <si>
    <t>DIRECCION GENERAL</t>
  </si>
  <si>
    <t>CARLOS RAFAEL ACOSTA PEÑA</t>
  </si>
  <si>
    <t>COORD. ASEGURAMIENTO DE LA CALIDAD</t>
  </si>
  <si>
    <t>DEPARTAMENTO DE METROLOGIA LEGAL</t>
  </si>
  <si>
    <t>CARMEN JOSEFINA BRITO DE VILLAMAN</t>
  </si>
  <si>
    <t>ANALISTA NORMALIZADOR</t>
  </si>
  <si>
    <t>ABOGADA</t>
  </si>
  <si>
    <t>CASILDA EBYMAR MERCEDES HEREDIA</t>
  </si>
  <si>
    <t>CLEMENCIA SAMBOY RUIZ</t>
  </si>
  <si>
    <t>SERVICIOS GENERALES</t>
  </si>
  <si>
    <t>CRISTINA GONZALEZ DE LA ROSA</t>
  </si>
  <si>
    <t>MENSAJERO (A) INTERNO (A)</t>
  </si>
  <si>
    <t>DAMARIS JOSELIN CRISPIN VALLEJO</t>
  </si>
  <si>
    <t>TEC. DE CAPACITACION</t>
  </si>
  <si>
    <t>DANERY DE PAULA HERRERA</t>
  </si>
  <si>
    <t>ANALISTA DE RECURSOS HUMANOS</t>
  </si>
  <si>
    <t>TECNICO METROLOGO</t>
  </si>
  <si>
    <t>DEPARTAMENTO DE PRESUPUESTO</t>
  </si>
  <si>
    <t>ELAINE CLAUDIA GRULLAT RODRIGUEZ</t>
  </si>
  <si>
    <t>ANALISTA DE PRESUPUESTO</t>
  </si>
  <si>
    <t>ELITH JAVIER MEDRANO HERNANDEZ</t>
  </si>
  <si>
    <t>SUPER. DE MANTENIMIENTO</t>
  </si>
  <si>
    <t>CALIDAD EN LA GESTION</t>
  </si>
  <si>
    <t>ELIZABETH SANTANA CASTRO</t>
  </si>
  <si>
    <t>ANALISTA DE CALIDAD</t>
  </si>
  <si>
    <t>Instituto Dominicano para la Calidad (INDOCAL)</t>
  </si>
  <si>
    <t>ELIZABETH VALDEZ</t>
  </si>
  <si>
    <t>ELSA ANTONIA PINEDO ESPINAL</t>
  </si>
  <si>
    <t>AUXILIAR ADMINISTRATIVA II</t>
  </si>
  <si>
    <t>ERICK BREA HERNANDEZ</t>
  </si>
  <si>
    <t>ANALISTA</t>
  </si>
  <si>
    <t>ASESOR</t>
  </si>
  <si>
    <t>MENSAJERO EXTERNO</t>
  </si>
  <si>
    <t>REGIONAL NORTE</t>
  </si>
  <si>
    <t>GELDY ALTAGRACIA HIDALGO POLONIA</t>
  </si>
  <si>
    <t>ENC. SERVICIO AL CLIENTE</t>
  </si>
  <si>
    <t>LABORATORIO DE TEMPERATURA</t>
  </si>
  <si>
    <t>HAMLET HERRERA REYES</t>
  </si>
  <si>
    <t>HAYGAS KALUSTIAN KRIKRORIAN</t>
  </si>
  <si>
    <t>JOSE ANDRES DE LA ROSA BAEZ</t>
  </si>
  <si>
    <t>ENC. UNID. TEC. VERIF. LAB. DE</t>
  </si>
  <si>
    <t>JOSE DEL CARMEN VALENZUELA RAMIREZ</t>
  </si>
  <si>
    <t>JUAN LEWIS PEÑA PEÑA</t>
  </si>
  <si>
    <t>ENC. LAB. VERIF. LEGAL MED. EN</t>
  </si>
  <si>
    <t>JULIA MODESTA HEREDIA PEÑA</t>
  </si>
  <si>
    <t>SERVICIO AL CLIENTE</t>
  </si>
  <si>
    <t>JUSTINA PINALES TRINIDAD</t>
  </si>
  <si>
    <t>KAREN DEL MILAGROS REYES RODRIGUEZ</t>
  </si>
  <si>
    <t>ANALISTA DE CAPACITACION</t>
  </si>
  <si>
    <t>KARILYN RODRIGUEZ FELIX</t>
  </si>
  <si>
    <t>DIRECTORA EVALUACIO DE LA CONFORMIDAD</t>
  </si>
  <si>
    <t>KATERINE PAOLA TINEO OGANDO</t>
  </si>
  <si>
    <t>REGLAMENTACION TECNICA</t>
  </si>
  <si>
    <t>KEVINSON ULISES MATEO ESTEVEZ</t>
  </si>
  <si>
    <t>TECNICO DE REGLAM. TECNICA</t>
  </si>
  <si>
    <t>LOREILY SUSANA PUELLO PEREZ</t>
  </si>
  <si>
    <t>ENC. DIVISION DE VOLUMEN</t>
  </si>
  <si>
    <t>MAGALYS YANNINA D OLEO GUERERO</t>
  </si>
  <si>
    <t>ENC. LABORATORIO DE MASA</t>
  </si>
  <si>
    <t>MARIA DE REGLA OGANDO RAMIREZ</t>
  </si>
  <si>
    <t>ENC. DEPTO DE PRESUPUESTO</t>
  </si>
  <si>
    <t>MARISOL GALVEZ JIMENEZ</t>
  </si>
  <si>
    <t>ANALISTA DE CALIDAD EN LA GEST</t>
  </si>
  <si>
    <t>MARITZA DEL CARMEN FONDEUR RODRIGUEZ</t>
  </si>
  <si>
    <t>MARTINA ALTAGRACIA SANTOS ARIAS</t>
  </si>
  <si>
    <t>CONSERJE</t>
  </si>
  <si>
    <t>MERCEDES SUERO CASILLA</t>
  </si>
  <si>
    <t>ENC. DEP. NORM. D ING D CIENC.</t>
  </si>
  <si>
    <t>MIGUEL MUÑOZ RAMOS</t>
  </si>
  <si>
    <t>MIGUEL SANTANA MORALES</t>
  </si>
  <si>
    <t>ENC.  SECC. ADM. SERV. TIC</t>
  </si>
  <si>
    <t>MIGUELINA VEGA UREÑA</t>
  </si>
  <si>
    <t>ENC. (A)  DIV. DE CORRESP.</t>
  </si>
  <si>
    <t>MILDRED GISELA ORTIZ CONTRERAS</t>
  </si>
  <si>
    <t>ENC. DEPTO. DESARROLLO INST.</t>
  </si>
  <si>
    <t>MILDRED PERALTA CEPEDA</t>
  </si>
  <si>
    <t>MODESTA BIENVENIDA ACOSTA MATOS</t>
  </si>
  <si>
    <t>NANCY ESPINO DE LA CRUZ</t>
  </si>
  <si>
    <t>NARDA ANTONIA GIL DE LA ROSA</t>
  </si>
  <si>
    <t xml:space="preserve">AUXILIAR </t>
  </si>
  <si>
    <t>NELSON ANTONIO SEGURA PEGUERO</t>
  </si>
  <si>
    <t>NIURCA JANELYS FELIZ GOMEZ</t>
  </si>
  <si>
    <t>ENC. ARCHIVO CENTRAL</t>
  </si>
  <si>
    <t>LABORATORIO DE TIEMPO Y FRECUENCIA</t>
  </si>
  <si>
    <t>OMAR REYES HERRERA</t>
  </si>
  <si>
    <t>PUBLIO BASILIO CAMILO LOPEZ</t>
  </si>
  <si>
    <t>COORDINADOR  DE REGLAMENTACION</t>
  </si>
  <si>
    <t>RAMON ANTONIO DE LA CRUZ</t>
  </si>
  <si>
    <t>REGINA ANTONIA ROSARIO ENCARNACION</t>
  </si>
  <si>
    <t>AUXILIAR DE SERVICIO AL CLIENTE</t>
  </si>
  <si>
    <t>REYNA PEREZ OLIVERO</t>
  </si>
  <si>
    <t>RODRIGO DE LOS SANTOS SUAREZ</t>
  </si>
  <si>
    <t>ENC. UNID. TEC. VER. INT. PESA</t>
  </si>
  <si>
    <t>ROSA EUFEMIA ASENCIO BELTRE</t>
  </si>
  <si>
    <t>SECCION DE ADUANA</t>
  </si>
  <si>
    <t>RUBEN DARIO BURDIEZ GONZALEZ</t>
  </si>
  <si>
    <t>ENC. DEPTO. INSPECCION</t>
  </si>
  <si>
    <t>RUBEN NICOLAS NERIS CASTILLO</t>
  </si>
  <si>
    <t>DIRECTOR DE METROLOGIA</t>
  </si>
  <si>
    <t>VICTORIA DEL CARMEN ESTEVEZ LEONARDO</t>
  </si>
  <si>
    <t>CORRESPONDENCIA</t>
  </si>
  <si>
    <t>WANQUIN MONTERO MONTERO</t>
  </si>
  <si>
    <t>FOTOCOPIADOR</t>
  </si>
  <si>
    <t>WENDY MILDALIS LIRIANO MORENO</t>
  </si>
  <si>
    <t>ANALISTA DE EVALUACION  DE LA</t>
  </si>
  <si>
    <t>YASMIN MICHEL DE LA CRUZ DE LA CRUZ</t>
  </si>
  <si>
    <t>YEVALYN MONTERO ESPEJO</t>
  </si>
  <si>
    <t>CONTADORA</t>
  </si>
  <si>
    <t>YOREBIL ROBERT MONTERO DE LEON</t>
  </si>
  <si>
    <t>YRIS ANTONIA PAYANS ROSA</t>
  </si>
  <si>
    <t>MAYORDOMO</t>
  </si>
  <si>
    <t>ZULEIKA HILARIO BIDO</t>
  </si>
  <si>
    <t>Seg. Vida, Ces. E Invalidez</t>
  </si>
  <si>
    <t>SOPORTE TECNICO</t>
  </si>
  <si>
    <t>Riesgos Laborales (1.15%) (2*)</t>
  </si>
  <si>
    <t>ARCHIVO Y CORRESPONDENCIA</t>
  </si>
  <si>
    <t>DEPARTAMENTO DE FACTURACION Y COBROS</t>
  </si>
  <si>
    <t>DIRECCION ADMINISTRATIVA Y FINANCIERA</t>
  </si>
  <si>
    <t>MASSIEL SANCHEZ FABIAN</t>
  </si>
  <si>
    <t>AUXILIAR DE CONTABILIDAD</t>
  </si>
  <si>
    <t>JUAN ISIDRO UREÑA LORA</t>
  </si>
  <si>
    <t>ANALISTA DE INSPECCION</t>
  </si>
  <si>
    <t>CAJERA</t>
  </si>
  <si>
    <t>AUXILIAR</t>
  </si>
  <si>
    <t>GLENNYS ALTAGRACIA PICHARDO PEREZ</t>
  </si>
  <si>
    <t>ENCARGADA DPTO. RELACIONES PUBLICAS</t>
  </si>
  <si>
    <t>YADIRA MONTERO RODRIGUEZ</t>
  </si>
  <si>
    <t>KARINI FAMILIA LORA</t>
  </si>
  <si>
    <t>AUXILIAR ADMINISTRATIVO</t>
  </si>
  <si>
    <t>MIGUEL EVANGELISTA NUÑEZ VARGAS</t>
  </si>
  <si>
    <t>FRANCIS EMILIO UREÑA VASQUEZ</t>
  </si>
  <si>
    <t>AYUDANTE METROLOGO</t>
  </si>
  <si>
    <t>NATANAEL BELLO ROSADO</t>
  </si>
  <si>
    <t>ESPERANZA GONZALEZ AMANCIO</t>
  </si>
  <si>
    <t>EDUARDO ARTURO LLANO</t>
  </si>
  <si>
    <t>TRADUCTOR (A)</t>
  </si>
  <si>
    <t>FRANCILIS GARCIA TRINIDAD</t>
  </si>
  <si>
    <t>AYUDANTE TECNICO</t>
  </si>
  <si>
    <t>SIXTA PEREZ NIVAR</t>
  </si>
  <si>
    <t>WILTON ARIEL CUEVAS MENDEZ</t>
  </si>
  <si>
    <t>WELLINGTON TAVERAS SALAZAR</t>
  </si>
  <si>
    <t>KARLA AIME FELIZ BAEZ</t>
  </si>
  <si>
    <t>WILSON EDUARDO TAVAREZ</t>
  </si>
  <si>
    <t>TECNICO</t>
  </si>
  <si>
    <t>ANDERSON HERNANDEZ</t>
  </si>
  <si>
    <t>RECEPCIONISTA</t>
  </si>
  <si>
    <t>AIDA CAROLINA TAVAREZ RODRIGUEZ</t>
  </si>
  <si>
    <t>FAUDRY DE LEON ABREU</t>
  </si>
  <si>
    <t>GEORGINA MARIA ROSARIO VASQUEZ</t>
  </si>
  <si>
    <t>DIOGENES ENMANUEL DIAZ MARTINEZ</t>
  </si>
  <si>
    <t>MARYORY A. FLEURY VELEZ</t>
  </si>
  <si>
    <t>AUX. ATENCION AL CIUDADANO</t>
  </si>
  <si>
    <t>ANA IRIS MERCADO CORREA</t>
  </si>
  <si>
    <t>FANIA DE LA ROSA CLETO</t>
  </si>
  <si>
    <t>LEONARDO DIAZ ROSARIO</t>
  </si>
  <si>
    <t>JUDY CASTRY JAVIER ENCARNACION</t>
  </si>
  <si>
    <t>DIRECTORA PLANIFICACION Y DESARROLLO</t>
  </si>
  <si>
    <t>TECNICO II DE VERIFICACION METROLOGICA</t>
  </si>
  <si>
    <t>TECNICO I DE VERIFICACION METROLOGICA</t>
  </si>
  <si>
    <t>COORD. REG. TECNICOS METROLOGICA</t>
  </si>
  <si>
    <t>RESPONSABLE ACCESO A LA INFORMACION</t>
  </si>
  <si>
    <t>COORD. ASEG. DE CALIDAD</t>
  </si>
  <si>
    <t>FRANCISCO APOLINAR DE LA ROSA PAULIN</t>
  </si>
  <si>
    <t>ANA EDUVIRGES BATISTA CUELLO</t>
  </si>
  <si>
    <t>ALTAGRACIA DILENIA BAEZ RAMIREZ</t>
  </si>
  <si>
    <t>ARISLEYDA GEORGINA CASTRO CABRERA</t>
  </si>
  <si>
    <t>DIRECCION DE METROLOGIA INDUSTRIAL</t>
  </si>
  <si>
    <t>MARIA JOSELINE CESPEDES PAULINO</t>
  </si>
  <si>
    <t>ZOILA ALTAGRACIA TORRES</t>
  </si>
  <si>
    <t>MARTHA MARIA LOPEZ MINAYA DE HIRALDO</t>
  </si>
  <si>
    <t>JARDINERO</t>
  </si>
  <si>
    <t>AYUDANTE DE MANTENIMIENTO</t>
  </si>
  <si>
    <t>SERVICIOS TECNICOS</t>
  </si>
  <si>
    <t>GILBERT R. PAULINO RODRIGUEZ</t>
  </si>
  <si>
    <t>ANGEL DANIEL MONTERO BATISTA</t>
  </si>
  <si>
    <t>AMAURYS YOVANNY REYES SUERO</t>
  </si>
  <si>
    <t>Carrera Administrativa</t>
  </si>
  <si>
    <t>MARIA GABRIELA DEL CARMEN ARIAS</t>
  </si>
  <si>
    <t>RAFAELINA DEL CARMEN VILLA MORONTA</t>
  </si>
  <si>
    <t>JHOAN MARCOS DE LA ROSA MEDINA</t>
  </si>
  <si>
    <t>HELEN ELIZA DE LOS SANTOS</t>
  </si>
  <si>
    <t>GESTOR DE PROTOCOLO</t>
  </si>
  <si>
    <t>NOEMI NUÑEZ CEVERINO</t>
  </si>
  <si>
    <t>ARNOVEN BIDO PIRON</t>
  </si>
  <si>
    <t>ELAINE JOSELYN IMBERT LOPEZ</t>
  </si>
  <si>
    <t>JENNIFER LILAURA GONZALEZ UREÑA</t>
  </si>
  <si>
    <t>JUAN CARLOS VALDEZ</t>
  </si>
  <si>
    <t>ALEXIS DE JESUS RODRIGUEZ VARGAS</t>
  </si>
  <si>
    <t>MARIA VIRGINIA RAMOS GRULLON</t>
  </si>
  <si>
    <t>YELFRI GILBERT GOMEZ VARGAS</t>
  </si>
  <si>
    <t>FRANCISCO AUGUSTO VASQUEZ TIBURCIO</t>
  </si>
  <si>
    <t>RAUL ALCIBIADES PEREZ MENA</t>
  </si>
  <si>
    <t>MILKELLY DORALIS CASTILLO MENDOZA</t>
  </si>
  <si>
    <t>JESSEL GERARDO MALDONADO</t>
  </si>
  <si>
    <t>FELIX CASTRO</t>
  </si>
  <si>
    <t xml:space="preserve">   (4*) Deducción directa declaración TSS del SUIRPLUS por registro de dependientes adicionales al SDSS. RD$1,715.46 por cada dependiente adicional registrado.</t>
  </si>
  <si>
    <t>AUXILIAR ADMISTRATIVO</t>
  </si>
  <si>
    <t>DIRECTOR (A) GENERAL</t>
  </si>
  <si>
    <t>NESTOR JULIO MATOS UREÑA</t>
  </si>
  <si>
    <t>CARMEN JULIA VELOZ HEREDIA</t>
  </si>
  <si>
    <t>ANA YULISA SANTOS GRULLON</t>
  </si>
  <si>
    <t>JOSELITO PEÑA BATISTA</t>
  </si>
  <si>
    <t>RADSHEEK RAFAEL CONSUEGRA SANCHEZ</t>
  </si>
  <si>
    <t>ROSANNY MELISSA GONZALEZ CARPIO</t>
  </si>
  <si>
    <t>ADRIAN RAFAEL PEREZ</t>
  </si>
  <si>
    <t>PEDRO ANTONIO UREÑA ESTRELLA</t>
  </si>
  <si>
    <t>GLADYS VALDEZ</t>
  </si>
  <si>
    <t>JUANA HEREDIA DECENA</t>
  </si>
  <si>
    <t>PABLO ANTONIO ESPINOSA MENDOZA</t>
  </si>
  <si>
    <t>MIGUELA RAMIREZ DE LA CRUZ</t>
  </si>
  <si>
    <t>ANGEL ENRIQUE URIBE BRITO</t>
  </si>
  <si>
    <t>ALEGNA DESIREE ALVAREZ BATISTA</t>
  </si>
  <si>
    <t>SECCION DE FACTURACION Y COBROS</t>
  </si>
  <si>
    <t>INGRID MARIEL POLANCO VASQUEZ</t>
  </si>
  <si>
    <t>PAMELA MICHEL IRRIZARRI DAVID</t>
  </si>
  <si>
    <t>MARIELIS PEREZ DE LOS SANTOS</t>
  </si>
  <si>
    <t>YISSEL BRITO MENDEZ</t>
  </si>
  <si>
    <t>AMELIA MARIA ACOSTA PIMENTEL</t>
  </si>
  <si>
    <t>JONAS ROSARIO ALBERTO</t>
  </si>
  <si>
    <t>LAVADOR DE CARROS</t>
  </si>
  <si>
    <t>EDWARD PEREZ GARCES</t>
  </si>
  <si>
    <t>MIGUEL JULIO MARTINEZ CASADO</t>
  </si>
  <si>
    <t>PEDRO GONZALEZ</t>
  </si>
  <si>
    <t>PABLO JOSE RINCON</t>
  </si>
  <si>
    <t>ERICK RADHAMES RODRIGUEZ AYBAR</t>
  </si>
  <si>
    <t>WILMER JOSE LOPEZ HERNANDEZ</t>
  </si>
  <si>
    <t>HERYCK JHONNATTAN FERMIN RICARDO</t>
  </si>
  <si>
    <t>ASISTENTE</t>
  </si>
  <si>
    <t>JOSHUA MANUEL GARCIA JOSE</t>
  </si>
  <si>
    <t>BEDA RAMARDIS DIAZ GUERRERO</t>
  </si>
  <si>
    <t xml:space="preserve">SECRETARIA </t>
  </si>
  <si>
    <t>DIVISION DE COMPRA</t>
  </si>
  <si>
    <t>MAGALYS MEDINA LIRIANO</t>
  </si>
  <si>
    <t>MELISSA TAVERAS SANTIAGO</t>
  </si>
  <si>
    <t>YAHAIRA ELIZABETH ESTRELLA JACOBO</t>
  </si>
  <si>
    <t>DEPARTAMENTO DE METROLOGIA INDUSTRIAL</t>
  </si>
  <si>
    <t>FERNANDO TOLENTINO</t>
  </si>
  <si>
    <t>CLAUDIO MIGUEL CARVAJAL DIAZ</t>
  </si>
  <si>
    <t>RODILAHLA JESUS CASIMIRO ESTEN</t>
  </si>
  <si>
    <t>YEISON ROSARIO MARRERO</t>
  </si>
  <si>
    <t>DISEÑADOR GRAFICO</t>
  </si>
  <si>
    <t>LISMAR FABIAN BAEZ</t>
  </si>
  <si>
    <t>GESTOR DE REDES SOCIALES</t>
  </si>
  <si>
    <t>FOTOGRAFO</t>
  </si>
  <si>
    <t>ANTHONY SANTOS PEREYRA</t>
  </si>
  <si>
    <t>CONTABILIDAD</t>
  </si>
  <si>
    <t>VICTORIA KAROLINA FELIZ VILLANUEVA</t>
  </si>
  <si>
    <t>JUANA MERCEDES TREMOLS</t>
  </si>
  <si>
    <t xml:space="preserve">DEPARTAMENTO DE TECNOLOGIA DE LA INFORMACION </t>
  </si>
  <si>
    <t>ERICKSON LIED DORVIL</t>
  </si>
  <si>
    <t>LUIS ALEANNY GOMEZ PEÑA</t>
  </si>
  <si>
    <t>REGIONAL NORTE SANTIAGO</t>
  </si>
  <si>
    <t>JOHANNA ROSALIA DIAZ</t>
  </si>
  <si>
    <t>MADELINE YAMILE REYES MARCELINO</t>
  </si>
  <si>
    <t>RAFAEL ALBERTO HERRERA</t>
  </si>
  <si>
    <t>CERTIFICACION DE SISTEMAS</t>
  </si>
  <si>
    <t>MARELIN PEÑA AGUILERA</t>
  </si>
  <si>
    <t>CERTIFICACION DE PERSONAS</t>
  </si>
  <si>
    <t>GLORIA ESTEFANI SANCHEZ CASTRO</t>
  </si>
  <si>
    <t>AUDITOR</t>
  </si>
  <si>
    <t>DIVISION DE CERTIFICACION DE PRODUCTOS</t>
  </si>
  <si>
    <t>SHAYRA LIZANNE TEJEDA MEJIA</t>
  </si>
  <si>
    <t>YANEIDY ADAMES MORA</t>
  </si>
  <si>
    <t>YUDIS MARIÑEZ</t>
  </si>
  <si>
    <t>FRAIMY FRANDEIMER DIPRE DOLORES</t>
  </si>
  <si>
    <t>ELIAS DE JESUS JIMENEZ</t>
  </si>
  <si>
    <t xml:space="preserve">DEPARTAMENTO METROLOGIA </t>
  </si>
  <si>
    <t xml:space="preserve">AUXILIAR ADMINISTRATIVA </t>
  </si>
  <si>
    <t>YOSANNY PAEZ</t>
  </si>
  <si>
    <t>REYNALDO MARTINEZ PEÑA</t>
  </si>
  <si>
    <t>ANA FRANCISCA HERRERA DE TELEMIN</t>
  </si>
  <si>
    <t>AUXILIAR ADMINISTRATIVA</t>
  </si>
  <si>
    <t>LEOCADIA SANTOS ROA</t>
  </si>
  <si>
    <t>SHANTAL OGANDO GALAN</t>
  </si>
  <si>
    <t>EDUVIGIS ALTAGRACIA COLLADO RODRIGUEZ</t>
  </si>
  <si>
    <t>ALBERTO ALMONTE LLUBERES</t>
  </si>
  <si>
    <t>LUIS MELERIO SOTO ARISTY</t>
  </si>
  <si>
    <t>EVELYN CEDEÑO BASTARDO</t>
  </si>
  <si>
    <t>GENESIS ESTEFANIA RUIZ NAZARIO</t>
  </si>
  <si>
    <t>JOSE ELIAS URBAEZ TERRERO</t>
  </si>
  <si>
    <t>ALAHYA ESTEPHANIE DE JESUS DEL JESUS</t>
  </si>
  <si>
    <t>CRUZ ALEXANDER GOMEZ PEÑA</t>
  </si>
  <si>
    <t>ELISAMAR RODRIGUEZ LEONARDO</t>
  </si>
  <si>
    <t>JESUS MIGUEL FELIZ RODRIGUEZ</t>
  </si>
  <si>
    <t>CAJERO</t>
  </si>
  <si>
    <t>COORDINADORA</t>
  </si>
  <si>
    <t>MELISSA MICHEL FERNANDEZ BRUNO</t>
  </si>
  <si>
    <t>NOELY ESTHER DE LA CRUZ</t>
  </si>
  <si>
    <t>YARMI YISMAR RODRIGUEZ MARTE</t>
  </si>
  <si>
    <t>RIQUELMIS PEREZ JAQUEZ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</si>
  <si>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                                                 Aprobado por</t>
    </r>
    <r>
      <rPr>
        <sz val="16"/>
        <rFont val="Calibri Light"/>
        <family val="2"/>
      </rPr>
      <t xml:space="preserve">:  Daliza Almonte Corona               </t>
    </r>
  </si>
  <si>
    <t xml:space="preserve">             Técnico de Nómina                                                                                                                                                  Directora de Recursos Humanos</t>
  </si>
  <si>
    <t>MARIA TERESA GARCIA ROJAS</t>
  </si>
  <si>
    <t>KEVIN RAMON DIAZ MEJIA</t>
  </si>
  <si>
    <t>MARIA JOSEFINA GUILLEN FAMILIA</t>
  </si>
  <si>
    <t>YVELISSE BRITO AMADOR</t>
  </si>
  <si>
    <t>PAOLA YARAIS MATEO SORIANO</t>
  </si>
  <si>
    <t>RODOLFO JUNIOR MARTINEZ CASTILLO</t>
  </si>
  <si>
    <t>DOLORES DE LOS SANTOS ROSADO</t>
  </si>
  <si>
    <t>YELLYNGTON ASKASUBI SANCHEZ FELIZ</t>
  </si>
  <si>
    <t>ORIEL NAZARET ROSARIO ULLOA</t>
  </si>
  <si>
    <t>ANGELICA MONTERO ROSARIO</t>
  </si>
  <si>
    <t>RAMONA FABIAN JEREZ</t>
  </si>
  <si>
    <t>CANDY ISAI TEJADA PEÑA</t>
  </si>
  <si>
    <t>-</t>
  </si>
  <si>
    <t>MARIA FERNANDA FIGUEREO DE LOS SANTO</t>
  </si>
  <si>
    <t>ANSELMA MEDRANO DIAZ</t>
  </si>
  <si>
    <t>GRISLEYDY MASIEL PLASENCIA RAMIREZ</t>
  </si>
  <si>
    <t>SUBEL CEBALLO CASTILLO</t>
  </si>
  <si>
    <t>LAURA MARIA BRITO MARTINEZ</t>
  </si>
  <si>
    <t>WILMER ANTONIO FIGUEROA</t>
  </si>
  <si>
    <t>YENNY CLARIBEL VILLAR SUAREZ</t>
  </si>
  <si>
    <t>ANNEUDY DE LOS SANTOS GIL</t>
  </si>
  <si>
    <t>AUXIILIAR ADMINISTRATIVO</t>
  </si>
  <si>
    <t>ESTEFANIE GUERRERO FONDEUR</t>
  </si>
  <si>
    <t>NATHANAEL REYES LORENZO</t>
  </si>
  <si>
    <t>JOSE ANTONIO MARTES ZABALA</t>
  </si>
  <si>
    <t>ADRIANA MONTILLA</t>
  </si>
  <si>
    <t>MIA LISBETH ALBERTO</t>
  </si>
  <si>
    <t>JEAN REYNOLS ENCARNACION NATERA</t>
  </si>
  <si>
    <t>LESLIE JULIANA PERALTA VARGAS</t>
  </si>
  <si>
    <t>LUIS DAVID DE LA ROSA FAMILIA</t>
  </si>
  <si>
    <t>RAYMOND RAFAEL REYES DIAZ</t>
  </si>
  <si>
    <t>FRANCISCO ALBERTO POLANCO MEJIA</t>
  </si>
  <si>
    <t xml:space="preserve">DEPARTAMENTO DE METROLOGIA </t>
  </si>
  <si>
    <t>WILLIAMS MORILLO ENCARNACION</t>
  </si>
  <si>
    <t>ALBA ELIZABET FELIZ PEÑA</t>
  </si>
  <si>
    <t>Correspondiente al mes de mayo del año 2026</t>
  </si>
  <si>
    <t>MILAGROS MENDEZ BAEZ</t>
  </si>
  <si>
    <t>BANESA ADAMES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</si>
</sst>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rgb="FF000000"/>
      <name val="Calibri Light"/>
      <family val="2"/>
    </font>
    <font>
      <b/>
      <sz val="16"/>
      <color rgb="FF000000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24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43" fontId="6" fillId="0" borderId="0" xfId="4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3" fontId="5" fillId="6" borderId="0" xfId="4" applyFont="1" applyFill="1" applyAlignment="1">
      <alignment vertical="center"/>
    </xf>
    <xf numFmtId="43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43" fontId="11" fillId="2" borderId="0" xfId="4" applyFont="1" applyFill="1" applyAlignment="1">
      <alignment vertical="center" wrapText="1"/>
    </xf>
    <xf numFmtId="43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9" fillId="0" borderId="7" xfId="0" applyFont="1" applyBorder="1" applyAlignment="1">
      <alignment vertical="top" wrapText="1" readingOrder="1"/>
    </xf>
    <xf numFmtId="0" fontId="19" fillId="0" borderId="7" xfId="0" applyFont="1" applyBorder="1" applyAlignment="1">
      <alignment horizontal="center" vertical="top" wrapText="1" readingOrder="1"/>
    </xf>
    <xf numFmtId="165" fontId="16" fillId="0" borderId="7" xfId="0" applyNumberFormat="1" applyFont="1" applyBorder="1" applyAlignment="1">
      <alignment horizontal="right" vertical="top" wrapText="1" readingOrder="1"/>
    </xf>
    <xf numFmtId="4" fontId="14" fillId="0" borderId="7" xfId="0" applyNumberFormat="1" applyFont="1" applyBorder="1" applyAlignment="1">
      <alignment horizontal="right"/>
    </xf>
    <xf numFmtId="0" fontId="14" fillId="0" borderId="7" xfId="0" applyFont="1" applyBorder="1" applyAlignment="1">
      <alignment vertical="center"/>
    </xf>
    <xf numFmtId="165" fontId="14" fillId="0" borderId="7" xfId="0" applyNumberFormat="1" applyFont="1" applyBorder="1" applyAlignment="1">
      <alignment horizontal="right" vertical="top" wrapText="1" readingOrder="1"/>
    </xf>
    <xf numFmtId="0" fontId="19" fillId="0" borderId="0" xfId="0" applyFont="1" applyAlignment="1">
      <alignment horizontal="center" vertical="top" wrapText="1" readingOrder="1"/>
    </xf>
    <xf numFmtId="165" fontId="20" fillId="0" borderId="4" xfId="0" applyNumberFormat="1" applyFont="1" applyBorder="1" applyAlignment="1">
      <alignment horizontal="right" vertical="top" wrapText="1"/>
    </xf>
    <xf numFmtId="165" fontId="19" fillId="0" borderId="7" xfId="0" applyNumberFormat="1" applyFont="1" applyBorder="1" applyAlignment="1">
      <alignment horizontal="right" vertical="top" wrapText="1" readingOrder="1"/>
    </xf>
    <xf numFmtId="0" fontId="14" fillId="0" borderId="7" xfId="0" applyFont="1" applyBorder="1" applyAlignment="1">
      <alignment vertical="top" wrapText="1" readingOrder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3" fontId="14" fillId="0" borderId="7" xfId="4" applyFont="1" applyFill="1" applyBorder="1" applyAlignment="1">
      <alignment horizontal="left" wrapText="1"/>
    </xf>
    <xf numFmtId="0" fontId="14" fillId="0" borderId="4" xfId="0" applyFont="1" applyBorder="1" applyAlignment="1">
      <alignment vertical="center"/>
    </xf>
    <xf numFmtId="4" fontId="14" fillId="0" borderId="7" xfId="0" applyNumberFormat="1" applyFont="1" applyBorder="1" applyAlignment="1">
      <alignment horizontal="right" readingOrder="1"/>
    </xf>
    <xf numFmtId="0" fontId="14" fillId="0" borderId="7" xfId="0" applyFont="1" applyBorder="1" applyAlignment="1">
      <alignment horizontal="left" vertical="center" readingOrder="1"/>
    </xf>
    <xf numFmtId="0" fontId="14" fillId="0" borderId="0" xfId="0" applyFont="1" applyAlignment="1">
      <alignment vertical="top" wrapText="1" readingOrder="1"/>
    </xf>
    <xf numFmtId="0" fontId="19" fillId="0" borderId="0" xfId="0" applyFont="1" applyAlignment="1">
      <alignment vertical="top" wrapText="1" readingOrder="1"/>
    </xf>
    <xf numFmtId="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4" applyFont="1" applyFill="1" applyAlignment="1">
      <alignment vertical="center"/>
    </xf>
    <xf numFmtId="4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43" fontId="21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43" fontId="22" fillId="2" borderId="0" xfId="4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3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65" fontId="20" fillId="0" borderId="7" xfId="0" applyNumberFormat="1" applyFont="1" applyBorder="1" applyAlignment="1">
      <alignment horizontal="right" vertical="top" wrapText="1"/>
    </xf>
    <xf numFmtId="165" fontId="20" fillId="0" borderId="7" xfId="0" applyNumberFormat="1" applyFont="1" applyBorder="1" applyAlignment="1">
      <alignment vertical="top" wrapText="1"/>
    </xf>
    <xf numFmtId="43" fontId="20" fillId="0" borderId="7" xfId="4" applyFont="1" applyFill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center"/>
    </xf>
    <xf numFmtId="43" fontId="22" fillId="2" borderId="7" xfId="4" applyFont="1" applyFill="1" applyBorder="1" applyAlignment="1">
      <alignment vertical="center" wrapText="1"/>
    </xf>
    <xf numFmtId="43" fontId="11" fillId="2" borderId="7" xfId="4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43" fontId="21" fillId="2" borderId="22" xfId="4" applyFont="1" applyFill="1" applyBorder="1" applyAlignment="1">
      <alignment vertical="center"/>
    </xf>
    <xf numFmtId="43" fontId="21" fillId="2" borderId="22" xfId="4" applyFont="1" applyFill="1" applyBorder="1" applyAlignment="1">
      <alignment vertical="center" wrapText="1"/>
    </xf>
    <xf numFmtId="43" fontId="22" fillId="2" borderId="22" xfId="4" applyFont="1" applyFill="1" applyBorder="1" applyAlignment="1">
      <alignment vertical="center" wrapText="1"/>
    </xf>
    <xf numFmtId="43" fontId="11" fillId="2" borderId="22" xfId="4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4" fontId="17" fillId="0" borderId="22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readingOrder="1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43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3" fontId="14" fillId="0" borderId="0" xfId="4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3" fontId="17" fillId="9" borderId="0" xfId="4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right" vertical="top" wrapText="1" readingOrder="1"/>
    </xf>
    <xf numFmtId="0" fontId="17" fillId="9" borderId="17" xfId="0" applyFont="1" applyFill="1" applyBorder="1" applyAlignment="1">
      <alignment horizontal="center" vertical="center"/>
    </xf>
    <xf numFmtId="43" fontId="14" fillId="0" borderId="7" xfId="4" applyFont="1" applyFill="1" applyBorder="1" applyAlignment="1">
      <alignment horizontal="center" wrapText="1" readingOrder="1"/>
    </xf>
    <xf numFmtId="43" fontId="14" fillId="0" borderId="22" xfId="4" applyFont="1" applyFill="1" applyBorder="1" applyAlignment="1">
      <alignment horizontal="center" wrapText="1" readingOrder="1"/>
    </xf>
    <xf numFmtId="43" fontId="14" fillId="0" borderId="4" xfId="4" applyFont="1" applyFill="1" applyBorder="1" applyAlignment="1">
      <alignment horizontal="center" wrapText="1" readingOrder="1"/>
    </xf>
    <xf numFmtId="43" fontId="14" fillId="0" borderId="11" xfId="4" applyFont="1" applyFill="1" applyBorder="1" applyAlignment="1">
      <alignment horizontal="center" wrapText="1" readingOrder="1"/>
    </xf>
    <xf numFmtId="0" fontId="19" fillId="0" borderId="7" xfId="0" applyFont="1" applyBorder="1" applyAlignment="1">
      <alignment vertical="top" readingOrder="1"/>
    </xf>
    <xf numFmtId="0" fontId="19" fillId="0" borderId="4" xfId="0" applyFont="1" applyBorder="1" applyAlignment="1">
      <alignment horizontal="center" vertical="top" wrapText="1" readingOrder="1"/>
    </xf>
    <xf numFmtId="4" fontId="17" fillId="0" borderId="13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readingOrder="1"/>
    </xf>
    <xf numFmtId="0" fontId="14" fillId="0" borderId="31" xfId="0" applyFont="1" applyBorder="1" applyAlignment="1">
      <alignment vertical="center"/>
    </xf>
    <xf numFmtId="4" fontId="14" fillId="0" borderId="4" xfId="0" applyNumberFormat="1" applyFont="1" applyBorder="1" applyAlignment="1">
      <alignment horizontal="right" readingOrder="1"/>
    </xf>
    <xf numFmtId="0" fontId="17" fillId="0" borderId="0" xfId="0" applyFont="1" applyAlignment="1">
      <alignment horizontal="right" vertical="top" wrapText="1" readingOrder="1"/>
    </xf>
    <xf numFmtId="0" fontId="5" fillId="0" borderId="30" xfId="0" applyFont="1" applyBorder="1" applyAlignment="1">
      <alignment vertical="center"/>
    </xf>
    <xf numFmtId="43" fontId="17" fillId="0" borderId="16" xfId="4" applyFont="1" applyFill="1" applyBorder="1" applyAlignment="1">
      <alignment horizontal="left"/>
    </xf>
    <xf numFmtId="43" fontId="17" fillId="0" borderId="7" xfId="4" applyFont="1" applyFill="1" applyBorder="1" applyAlignment="1">
      <alignment horizontal="center" wrapText="1" readingOrder="1"/>
    </xf>
    <xf numFmtId="0" fontId="19" fillId="0" borderId="32" xfId="0" applyFont="1" applyBorder="1" applyAlignment="1">
      <alignment vertical="top" wrapText="1" readingOrder="1"/>
    </xf>
    <xf numFmtId="0" fontId="19" fillId="0" borderId="22" xfId="0" applyFont="1" applyBorder="1" applyAlignment="1">
      <alignment vertical="top" wrapText="1" readingOrder="1"/>
    </xf>
    <xf numFmtId="0" fontId="14" fillId="0" borderId="22" xfId="0" applyFont="1" applyBorder="1" applyAlignment="1">
      <alignment vertical="center" readingOrder="1"/>
    </xf>
    <xf numFmtId="43" fontId="14" fillId="0" borderId="31" xfId="4" applyFont="1" applyFill="1" applyBorder="1" applyAlignment="1">
      <alignment vertical="center"/>
    </xf>
    <xf numFmtId="0" fontId="19" fillId="0" borderId="7" xfId="0" applyFont="1" applyBorder="1" applyAlignment="1">
      <alignment vertical="center" wrapText="1" readingOrder="1"/>
    </xf>
    <xf numFmtId="0" fontId="17" fillId="0" borderId="31" xfId="0" applyFont="1" applyBorder="1" applyAlignment="1">
      <alignment vertical="center"/>
    </xf>
    <xf numFmtId="43" fontId="11" fillId="2" borderId="22" xfId="0" applyNumberFormat="1" applyFont="1" applyFill="1" applyBorder="1" applyAlignment="1">
      <alignment vertical="center"/>
    </xf>
    <xf numFmtId="4" fontId="14" fillId="0" borderId="23" xfId="0" applyNumberFormat="1" applyFont="1" applyBorder="1" applyAlignment="1">
      <alignment horizontal="center" vertical="center"/>
    </xf>
    <xf numFmtId="4" fontId="17" fillId="0" borderId="35" xfId="0" applyNumberFormat="1" applyFont="1" applyBorder="1" applyAlignment="1">
      <alignment horizontal="right" vertical="center"/>
    </xf>
    <xf numFmtId="4" fontId="21" fillId="2" borderId="23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21" fillId="2" borderId="5" xfId="4" applyFont="1" applyFill="1" applyBorder="1" applyAlignment="1">
      <alignment vertical="center" wrapText="1"/>
    </xf>
    <xf numFmtId="43" fontId="17" fillId="0" borderId="4" xfId="4" applyFont="1" applyFill="1" applyBorder="1" applyAlignment="1">
      <alignment horizontal="center" wrapText="1" readingOrder="1"/>
    </xf>
    <xf numFmtId="0" fontId="5" fillId="0" borderId="40" xfId="0" applyFont="1" applyBorder="1" applyAlignment="1">
      <alignment vertical="center"/>
    </xf>
    <xf numFmtId="43" fontId="19" fillId="0" borderId="7" xfId="4" applyFont="1" applyFill="1" applyBorder="1" applyAlignment="1">
      <alignment vertical="top" wrapText="1" readingOrder="1"/>
    </xf>
    <xf numFmtId="43" fontId="19" fillId="0" borderId="7" xfId="4" applyFont="1" applyFill="1" applyBorder="1" applyAlignment="1">
      <alignment vertical="top" readingOrder="1"/>
    </xf>
    <xf numFmtId="165" fontId="14" fillId="0" borderId="7" xfId="0" applyNumberFormat="1" applyFont="1" applyBorder="1" applyAlignment="1">
      <alignment horizontal="left" vertical="center" wrapText="1" readingOrder="1"/>
    </xf>
    <xf numFmtId="4" fontId="14" fillId="2" borderId="7" xfId="0" applyNumberFormat="1" applyFont="1" applyFill="1" applyBorder="1" applyAlignment="1">
      <alignment horizontal="right" vertical="center"/>
    </xf>
    <xf numFmtId="165" fontId="14" fillId="0" borderId="7" xfId="0" applyNumberFormat="1" applyFont="1" applyBorder="1" applyAlignment="1">
      <alignment horizontal="right" vertical="center" wrapText="1" readingOrder="1"/>
    </xf>
    <xf numFmtId="43" fontId="14" fillId="0" borderId="7" xfId="4" applyFont="1" applyFill="1" applyBorder="1" applyAlignment="1">
      <alignment horizontal="right" wrapText="1" readingOrder="1"/>
    </xf>
    <xf numFmtId="0" fontId="5" fillId="10" borderId="0" xfId="0" applyFont="1" applyFill="1" applyAlignment="1">
      <alignment horizontal="left" vertical="center"/>
    </xf>
    <xf numFmtId="43" fontId="17" fillId="0" borderId="7" xfId="4" applyFont="1" applyFill="1" applyBorder="1" applyAlignment="1">
      <alignment horizontal="left"/>
    </xf>
    <xf numFmtId="43" fontId="14" fillId="0" borderId="4" xfId="4" applyFont="1" applyFill="1" applyBorder="1" applyAlignment="1">
      <alignment horizontal="right" wrapText="1" readingOrder="1"/>
    </xf>
    <xf numFmtId="43" fontId="14" fillId="0" borderId="7" xfId="4" applyFont="1" applyFill="1" applyBorder="1" applyAlignment="1">
      <alignment horizontal="right" wrapText="1"/>
    </xf>
    <xf numFmtId="43" fontId="14" fillId="0" borderId="4" xfId="4" applyFont="1" applyFill="1" applyBorder="1" applyAlignment="1">
      <alignment horizontal="left" wrapText="1"/>
    </xf>
    <xf numFmtId="4" fontId="14" fillId="0" borderId="0" xfId="0" applyNumberFormat="1" applyFont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 wrapText="1" readingOrder="1"/>
    </xf>
    <xf numFmtId="0" fontId="21" fillId="0" borderId="0" xfId="0" applyFont="1" applyAlignment="1">
      <alignment horizontal="center" vertical="top" wrapText="1" readingOrder="1"/>
    </xf>
    <xf numFmtId="43" fontId="21" fillId="0" borderId="0" xfId="4" applyFont="1" applyFill="1" applyBorder="1" applyAlignment="1">
      <alignment horizontal="center" wrapText="1" readingOrder="1"/>
    </xf>
    <xf numFmtId="0" fontId="26" fillId="0" borderId="0" xfId="0" applyFont="1" applyAlignment="1">
      <alignment vertical="center"/>
    </xf>
    <xf numFmtId="0" fontId="23" fillId="2" borderId="37" xfId="0" applyFont="1" applyFill="1" applyBorder="1" applyAlignment="1">
      <alignment horizontal="left" vertical="top"/>
    </xf>
    <xf numFmtId="0" fontId="23" fillId="2" borderId="14" xfId="0" applyFont="1" applyFill="1" applyBorder="1" applyAlignment="1">
      <alignment horizontal="left" vertical="top"/>
    </xf>
    <xf numFmtId="0" fontId="23" fillId="2" borderId="36" xfId="0" applyFont="1" applyFill="1" applyBorder="1" applyAlignment="1">
      <alignment horizontal="left" vertical="top"/>
    </xf>
    <xf numFmtId="0" fontId="17" fillId="0" borderId="39" xfId="0" applyFont="1" applyBorder="1" applyAlignment="1">
      <alignment horizontal="right" vertical="center" wrapText="1"/>
    </xf>
    <xf numFmtId="0" fontId="17" fillId="0" borderId="38" xfId="0" applyFont="1" applyBorder="1" applyAlignment="1">
      <alignment horizontal="right" vertical="center" wrapText="1"/>
    </xf>
    <xf numFmtId="0" fontId="17" fillId="0" borderId="32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23" fillId="2" borderId="26" xfId="0" applyFont="1" applyFill="1" applyBorder="1" applyAlignment="1">
      <alignment horizontal="left" vertical="top"/>
    </xf>
    <xf numFmtId="0" fontId="23" fillId="2" borderId="17" xfId="0" applyFont="1" applyFill="1" applyBorder="1" applyAlignment="1">
      <alignment horizontal="left" vertical="top"/>
    </xf>
    <xf numFmtId="0" fontId="23" fillId="2" borderId="27" xfId="0" applyFont="1" applyFill="1" applyBorder="1" applyAlignment="1">
      <alignment horizontal="left" vertical="top"/>
    </xf>
    <xf numFmtId="0" fontId="17" fillId="0" borderId="7" xfId="0" applyFont="1" applyBorder="1" applyAlignment="1">
      <alignment horizontal="right" vertical="center" wrapText="1"/>
    </xf>
    <xf numFmtId="0" fontId="23" fillId="2" borderId="0" xfId="0" applyFont="1" applyFill="1" applyAlignment="1">
      <alignment horizontal="left" vertical="top"/>
    </xf>
    <xf numFmtId="15" fontId="23" fillId="2" borderId="26" xfId="0" applyNumberFormat="1" applyFont="1" applyFill="1" applyBorder="1" applyAlignment="1">
      <alignment horizontal="left" vertical="top"/>
    </xf>
    <xf numFmtId="15" fontId="23" fillId="2" borderId="17" xfId="0" applyNumberFormat="1" applyFont="1" applyFill="1" applyBorder="1" applyAlignment="1">
      <alignment horizontal="left" vertical="top"/>
    </xf>
    <xf numFmtId="15" fontId="23" fillId="2" borderId="27" xfId="0" applyNumberFormat="1" applyFont="1" applyFill="1" applyBorder="1" applyAlignment="1">
      <alignment horizontal="left" vertical="top"/>
    </xf>
    <xf numFmtId="4" fontId="17" fillId="0" borderId="10" xfId="0" applyNumberFormat="1" applyFont="1" applyBorder="1" applyAlignment="1">
      <alignment horizontal="left" vertical="center"/>
    </xf>
    <xf numFmtId="4" fontId="17" fillId="0" borderId="29" xfId="0" applyNumberFormat="1" applyFont="1" applyBorder="1" applyAlignment="1">
      <alignment horizontal="left" vertical="center"/>
    </xf>
    <xf numFmtId="4" fontId="17" fillId="0" borderId="13" xfId="0" applyNumberFormat="1" applyFont="1" applyBorder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right" vertical="center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2095500</xdr:colOff>
      <xdr:row>5</xdr:row>
      <xdr:rowOff>83343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0</xdr:row>
      <xdr:rowOff>535780</xdr:rowOff>
    </xdr:from>
    <xdr:ext cx="3036093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0024844" y="535780"/>
          <a:ext cx="3036093" cy="2071688"/>
        </a:xfrm>
        <a:prstGeom prst="rect">
          <a:avLst/>
        </a:prstGeom>
        <a:noFill/>
      </xdr:spPr>
    </xdr:pic>
    <xdr:clientData/>
  </xdr:oneCellAnchor>
  <xdr:twoCellAnchor editAs="oneCell">
    <xdr:from>
      <xdr:col>11</xdr:col>
      <xdr:colOff>663555</xdr:colOff>
      <xdr:row>301</xdr:row>
      <xdr:rowOff>257969</xdr:rowOff>
    </xdr:from>
    <xdr:to>
      <xdr:col>12</xdr:col>
      <xdr:colOff>1448593</xdr:colOff>
      <xdr:row>309</xdr:row>
      <xdr:rowOff>212143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70" t="2500" r="5491" b="3001"/>
        <a:stretch/>
      </xdr:blipFill>
      <xdr:spPr>
        <a:xfrm>
          <a:off x="29377461" y="88344375"/>
          <a:ext cx="2511445" cy="2335424"/>
        </a:xfrm>
        <a:prstGeom prst="rect">
          <a:avLst/>
        </a:prstGeom>
      </xdr:spPr>
    </xdr:pic>
    <xdr:clientData/>
  </xdr:twoCellAnchor>
  <xdr:twoCellAnchor editAs="oneCell">
    <xdr:from>
      <xdr:col>8</xdr:col>
      <xdr:colOff>1221808</xdr:colOff>
      <xdr:row>302</xdr:row>
      <xdr:rowOff>79375</xdr:rowOff>
    </xdr:from>
    <xdr:to>
      <xdr:col>10</xdr:col>
      <xdr:colOff>1808615</xdr:colOff>
      <xdr:row>304</xdr:row>
      <xdr:rowOff>249391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rcRect t="33191" r="15695"/>
        <a:stretch/>
      </xdr:blipFill>
      <xdr:spPr>
        <a:xfrm>
          <a:off x="24895402" y="89931875"/>
          <a:ext cx="3702276" cy="765329"/>
        </a:xfrm>
        <a:prstGeom prst="rect">
          <a:avLst/>
        </a:prstGeom>
      </xdr:spPr>
    </xdr:pic>
    <xdr:clientData/>
  </xdr:twoCellAnchor>
  <xdr:twoCellAnchor editAs="oneCell">
    <xdr:from>
      <xdr:col>13</xdr:col>
      <xdr:colOff>1249362</xdr:colOff>
      <xdr:row>301</xdr:row>
      <xdr:rowOff>58738</xdr:rowOff>
    </xdr:from>
    <xdr:to>
      <xdr:col>15</xdr:col>
      <xdr:colOff>594518</xdr:colOff>
      <xdr:row>304</xdr:row>
      <xdr:rowOff>279538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rcRect t="11366" b="5398"/>
        <a:stretch/>
      </xdr:blipFill>
      <xdr:spPr>
        <a:xfrm>
          <a:off x="33462912" y="90565288"/>
          <a:ext cx="3383756" cy="11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1644"/>
  <sheetViews>
    <sheetView showGridLines="0" tabSelected="1" zoomScale="50" zoomScaleNormal="50" zoomScaleSheetLayoutView="42" workbookViewId="0">
      <pane ySplit="10" topLeftCell="A289" activePane="bottomLeft" state="frozen"/>
      <selection pane="bottomLeft" activeCell="A297" sqref="A297"/>
    </sheetView>
  </sheetViews>
  <sheetFormatPr baseColWidth="10" defaultColWidth="11.42578125" defaultRowHeight="15" x14ac:dyDescent="0.2"/>
  <cols>
    <col min="1" max="1" width="12.85546875" style="6" customWidth="1"/>
    <col min="2" max="2" width="66.7109375" style="5" customWidth="1"/>
    <col min="3" max="3" width="17.42578125" style="5" customWidth="1"/>
    <col min="4" max="4" width="92.140625" style="5" customWidth="1"/>
    <col min="5" max="5" width="78.7109375" style="5" customWidth="1"/>
    <col min="6" max="6" width="35.5703125" style="7" customWidth="1"/>
    <col min="7" max="7" width="27.28515625" style="7" customWidth="1"/>
    <col min="8" max="8" width="24" style="16" customWidth="1"/>
    <col min="9" max="9" width="23.85546875" style="18" customWidth="1"/>
    <col min="10" max="10" width="22.8554687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86" customWidth="1"/>
    <col min="18" max="18" width="27" style="96" customWidth="1"/>
    <col min="19" max="19" width="35" style="96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19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2.25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2"/>
      <c r="K3" s="71"/>
      <c r="L3" s="71"/>
      <c r="M3" s="71"/>
      <c r="N3" s="71"/>
      <c r="O3" s="71"/>
      <c r="P3" s="71"/>
      <c r="Q3" s="71"/>
      <c r="R3" s="71"/>
      <c r="S3" s="71"/>
    </row>
    <row r="4" spans="1:19" ht="71.25" customHeight="1" x14ac:dyDescent="0.2">
      <c r="A4" s="190" t="s">
        <v>91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</row>
    <row r="5" spans="1:19" ht="61.5" customHeight="1" x14ac:dyDescent="0.2">
      <c r="A5" s="191" t="s">
        <v>42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1:19" ht="15.75" x14ac:dyDescent="0.2">
      <c r="A6" s="24"/>
      <c r="B6" s="24"/>
      <c r="C6" s="24"/>
      <c r="D6" s="24"/>
      <c r="E6" s="24"/>
      <c r="F6" s="24"/>
      <c r="G6" s="73"/>
      <c r="H6" s="74"/>
      <c r="I6" s="75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43.5" customHeight="1" thickBot="1" x14ac:dyDescent="0.25">
      <c r="A7" s="195" t="s">
        <v>393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7"/>
    </row>
    <row r="8" spans="1:19" ht="54" customHeight="1" thickBot="1" x14ac:dyDescent="0.25">
      <c r="A8" s="212" t="s">
        <v>17</v>
      </c>
      <c r="B8" s="192" t="s">
        <v>14</v>
      </c>
      <c r="C8" s="192" t="s">
        <v>39</v>
      </c>
      <c r="D8" s="192" t="s">
        <v>19</v>
      </c>
      <c r="E8" s="192" t="s">
        <v>27</v>
      </c>
      <c r="F8" s="192" t="s">
        <v>18</v>
      </c>
      <c r="G8" s="203" t="s">
        <v>15</v>
      </c>
      <c r="H8" s="215" t="s">
        <v>10</v>
      </c>
      <c r="I8" s="198" t="s">
        <v>8</v>
      </c>
      <c r="J8" s="198"/>
      <c r="K8" s="199"/>
      <c r="L8" s="199"/>
      <c r="M8" s="199"/>
      <c r="N8" s="199"/>
      <c r="O8" s="121"/>
      <c r="P8" s="121"/>
      <c r="Q8" s="200" t="s">
        <v>1</v>
      </c>
      <c r="R8" s="201"/>
      <c r="S8" s="202" t="s">
        <v>16</v>
      </c>
    </row>
    <row r="9" spans="1:19" ht="63.75" customHeight="1" x14ac:dyDescent="0.2">
      <c r="A9" s="213"/>
      <c r="B9" s="193"/>
      <c r="C9" s="193"/>
      <c r="D9" s="193"/>
      <c r="E9" s="193"/>
      <c r="F9" s="193"/>
      <c r="G9" s="214"/>
      <c r="H9" s="216"/>
      <c r="I9" s="209" t="s">
        <v>12</v>
      </c>
      <c r="J9" s="209"/>
      <c r="K9" s="205" t="s">
        <v>180</v>
      </c>
      <c r="L9" s="210" t="s">
        <v>13</v>
      </c>
      <c r="M9" s="211"/>
      <c r="N9" s="203" t="s">
        <v>11</v>
      </c>
      <c r="O9" s="205" t="s">
        <v>178</v>
      </c>
      <c r="P9" s="203" t="s">
        <v>49</v>
      </c>
      <c r="Q9" s="207" t="s">
        <v>3</v>
      </c>
      <c r="R9" s="202" t="s">
        <v>0</v>
      </c>
      <c r="S9" s="202"/>
    </row>
    <row r="10" spans="1:19" ht="76.5" customHeight="1" thickBot="1" x14ac:dyDescent="0.25">
      <c r="A10" s="213"/>
      <c r="B10" s="193"/>
      <c r="C10" s="194"/>
      <c r="D10" s="194"/>
      <c r="E10" s="194"/>
      <c r="F10" s="194"/>
      <c r="G10" s="214"/>
      <c r="H10" s="217"/>
      <c r="I10" s="116" t="s">
        <v>4</v>
      </c>
      <c r="J10" s="117" t="s">
        <v>5</v>
      </c>
      <c r="K10" s="206"/>
      <c r="L10" s="118" t="s">
        <v>6</v>
      </c>
      <c r="M10" s="119" t="s">
        <v>7</v>
      </c>
      <c r="N10" s="204"/>
      <c r="O10" s="206"/>
      <c r="P10" s="204"/>
      <c r="Q10" s="207"/>
      <c r="R10" s="202"/>
      <c r="S10" s="202"/>
    </row>
    <row r="11" spans="1:19" ht="31.5" x14ac:dyDescent="0.2">
      <c r="A11" s="179" t="s">
        <v>21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1"/>
    </row>
    <row r="12" spans="1:19" ht="21" x14ac:dyDescent="0.35">
      <c r="A12" s="44">
        <v>1</v>
      </c>
      <c r="B12" s="34" t="s">
        <v>59</v>
      </c>
      <c r="C12" s="34" t="s">
        <v>41</v>
      </c>
      <c r="D12" s="34" t="s">
        <v>21</v>
      </c>
      <c r="E12" s="34" t="s">
        <v>96</v>
      </c>
      <c r="F12" s="35" t="s">
        <v>25</v>
      </c>
      <c r="G12" s="159">
        <v>55000</v>
      </c>
      <c r="H12" s="122">
        <v>2782.15</v>
      </c>
      <c r="I12" s="122">
        <f t="shared" ref="I12:I17" si="0">G12*2.87/100</f>
        <v>1578.5</v>
      </c>
      <c r="J12" s="122">
        <f>G12*7.1/100</f>
        <v>3905</v>
      </c>
      <c r="K12" s="122">
        <f t="shared" ref="K12:K19" si="1">G12*1.15%</f>
        <v>632.5</v>
      </c>
      <c r="L12" s="122">
        <f t="shared" ref="L12:L19" si="2">G12*3.04%</f>
        <v>1672</v>
      </c>
      <c r="M12" s="122">
        <f t="shared" ref="M12:M19" si="3">G12*7.09%</f>
        <v>3899.5000000000005</v>
      </c>
      <c r="N12" s="122"/>
      <c r="O12" s="122">
        <v>25</v>
      </c>
      <c r="P12" s="122">
        <v>7735.3</v>
      </c>
      <c r="Q12" s="122">
        <f t="shared" ref="Q12:Q20" si="4">H12+I12+L12+N12+P12+O12</f>
        <v>13792.95</v>
      </c>
      <c r="R12" s="122">
        <f t="shared" ref="R12:R20" si="5">J12+K12+M12</f>
        <v>8437</v>
      </c>
      <c r="S12" s="122">
        <f t="shared" ref="S12:S17" si="6">G12-Q12</f>
        <v>41207.050000000003</v>
      </c>
    </row>
    <row r="13" spans="1:19" ht="21" x14ac:dyDescent="0.35">
      <c r="A13" s="44">
        <v>2</v>
      </c>
      <c r="B13" s="34" t="s">
        <v>80</v>
      </c>
      <c r="C13" s="34" t="s">
        <v>41</v>
      </c>
      <c r="D13" s="34" t="s">
        <v>21</v>
      </c>
      <c r="E13" s="34" t="s">
        <v>81</v>
      </c>
      <c r="F13" s="35" t="s">
        <v>242</v>
      </c>
      <c r="G13" s="159">
        <v>55000</v>
      </c>
      <c r="H13" s="36">
        <v>2028.07</v>
      </c>
      <c r="I13" s="122">
        <f t="shared" si="0"/>
        <v>1578.5</v>
      </c>
      <c r="J13" s="122">
        <f>G13*7.1/100</f>
        <v>3905</v>
      </c>
      <c r="K13" s="122">
        <f t="shared" si="1"/>
        <v>632.5</v>
      </c>
      <c r="L13" s="122">
        <f t="shared" si="2"/>
        <v>1672</v>
      </c>
      <c r="M13" s="122">
        <f t="shared" si="3"/>
        <v>3899.5000000000005</v>
      </c>
      <c r="N13" s="122">
        <v>3839.56</v>
      </c>
      <c r="O13" s="122">
        <v>25</v>
      </c>
      <c r="P13" s="49">
        <v>1200</v>
      </c>
      <c r="Q13" s="122">
        <f t="shared" si="4"/>
        <v>10343.129999999999</v>
      </c>
      <c r="R13" s="122">
        <f t="shared" si="5"/>
        <v>8437</v>
      </c>
      <c r="S13" s="122">
        <f t="shared" si="6"/>
        <v>44656.87</v>
      </c>
    </row>
    <row r="14" spans="1:19" ht="21" x14ac:dyDescent="0.35">
      <c r="A14" s="44">
        <v>3</v>
      </c>
      <c r="B14" s="34" t="s">
        <v>113</v>
      </c>
      <c r="C14" s="34" t="s">
        <v>41</v>
      </c>
      <c r="D14" s="34" t="s">
        <v>21</v>
      </c>
      <c r="E14" s="34" t="s">
        <v>114</v>
      </c>
      <c r="F14" s="35" t="s">
        <v>242</v>
      </c>
      <c r="G14" s="159">
        <v>55000</v>
      </c>
      <c r="H14" s="36">
        <v>1983.74</v>
      </c>
      <c r="I14" s="122">
        <f t="shared" si="0"/>
        <v>1578.5</v>
      </c>
      <c r="J14" s="122">
        <f>G14*7.1/100</f>
        <v>3905</v>
      </c>
      <c r="K14" s="122">
        <f t="shared" si="1"/>
        <v>632.5</v>
      </c>
      <c r="L14" s="122">
        <f t="shared" si="2"/>
        <v>1672</v>
      </c>
      <c r="M14" s="122">
        <f t="shared" si="3"/>
        <v>3899.5000000000005</v>
      </c>
      <c r="N14" s="122">
        <v>3839.56</v>
      </c>
      <c r="O14" s="122">
        <v>25</v>
      </c>
      <c r="P14" s="49">
        <v>4067.65</v>
      </c>
      <c r="Q14" s="122">
        <f t="shared" si="4"/>
        <v>13166.449999999999</v>
      </c>
      <c r="R14" s="122">
        <f t="shared" si="5"/>
        <v>8437</v>
      </c>
      <c r="S14" s="122">
        <f t="shared" si="6"/>
        <v>41833.550000000003</v>
      </c>
    </row>
    <row r="15" spans="1:19" ht="21" x14ac:dyDescent="0.35">
      <c r="A15" s="44">
        <v>4</v>
      </c>
      <c r="B15" s="34" t="s">
        <v>156</v>
      </c>
      <c r="C15" s="34" t="s">
        <v>41</v>
      </c>
      <c r="D15" s="34" t="s">
        <v>21</v>
      </c>
      <c r="E15" s="34" t="s">
        <v>44</v>
      </c>
      <c r="F15" s="35" t="s">
        <v>25</v>
      </c>
      <c r="G15" s="159">
        <v>40000</v>
      </c>
      <c r="H15" s="36">
        <v>442.65</v>
      </c>
      <c r="I15" s="122">
        <f t="shared" si="0"/>
        <v>1148</v>
      </c>
      <c r="J15" s="122">
        <f>G15*7.1/100</f>
        <v>2840</v>
      </c>
      <c r="K15" s="122">
        <f t="shared" si="1"/>
        <v>460</v>
      </c>
      <c r="L15" s="122">
        <f t="shared" si="2"/>
        <v>1216</v>
      </c>
      <c r="M15" s="122">
        <f t="shared" si="3"/>
        <v>2836</v>
      </c>
      <c r="N15" s="122"/>
      <c r="O15" s="122">
        <v>25</v>
      </c>
      <c r="P15" s="49">
        <v>3326.1</v>
      </c>
      <c r="Q15" s="122">
        <f t="shared" si="4"/>
        <v>6157.75</v>
      </c>
      <c r="R15" s="122">
        <f t="shared" si="5"/>
        <v>6136</v>
      </c>
      <c r="S15" s="122">
        <f t="shared" si="6"/>
        <v>33842.25</v>
      </c>
    </row>
    <row r="16" spans="1:19" ht="21" x14ac:dyDescent="0.35">
      <c r="A16" s="44">
        <v>5</v>
      </c>
      <c r="B16" s="34" t="s">
        <v>190</v>
      </c>
      <c r="C16" s="126" t="s">
        <v>41</v>
      </c>
      <c r="D16" s="34" t="s">
        <v>21</v>
      </c>
      <c r="E16" s="34" t="s">
        <v>262</v>
      </c>
      <c r="F16" s="35" t="s">
        <v>25</v>
      </c>
      <c r="G16" s="159">
        <v>30000</v>
      </c>
      <c r="H16" s="122"/>
      <c r="I16" s="122">
        <f t="shared" si="0"/>
        <v>861</v>
      </c>
      <c r="J16" s="122">
        <f>+G16*7.1%</f>
        <v>2130</v>
      </c>
      <c r="K16" s="122">
        <f t="shared" si="1"/>
        <v>345</v>
      </c>
      <c r="L16" s="122">
        <f t="shared" si="2"/>
        <v>912</v>
      </c>
      <c r="M16" s="122">
        <f t="shared" si="3"/>
        <v>2127</v>
      </c>
      <c r="N16" s="122"/>
      <c r="O16" s="122">
        <v>25</v>
      </c>
      <c r="P16" s="122">
        <v>3000</v>
      </c>
      <c r="Q16" s="122">
        <f t="shared" si="4"/>
        <v>4798</v>
      </c>
      <c r="R16" s="122">
        <f t="shared" si="5"/>
        <v>4602</v>
      </c>
      <c r="S16" s="122">
        <f>G16-Q16</f>
        <v>25202</v>
      </c>
    </row>
    <row r="17" spans="1:41" ht="21" x14ac:dyDescent="0.35">
      <c r="A17" s="44">
        <v>6</v>
      </c>
      <c r="B17" s="34" t="s">
        <v>248</v>
      </c>
      <c r="C17" s="34" t="s">
        <v>41</v>
      </c>
      <c r="D17" s="34" t="s">
        <v>21</v>
      </c>
      <c r="E17" s="34" t="s">
        <v>211</v>
      </c>
      <c r="F17" s="35" t="s">
        <v>25</v>
      </c>
      <c r="G17" s="159">
        <v>32000</v>
      </c>
      <c r="H17" s="36"/>
      <c r="I17" s="122">
        <f t="shared" si="0"/>
        <v>918.4</v>
      </c>
      <c r="J17" s="122">
        <f>+G17*7.1%</f>
        <v>2272</v>
      </c>
      <c r="K17" s="122">
        <f t="shared" si="1"/>
        <v>368</v>
      </c>
      <c r="L17" s="122">
        <f t="shared" si="2"/>
        <v>972.8</v>
      </c>
      <c r="M17" s="122">
        <f t="shared" si="3"/>
        <v>2268.8000000000002</v>
      </c>
      <c r="N17" s="122"/>
      <c r="O17" s="122">
        <v>25</v>
      </c>
      <c r="P17" s="49">
        <v>12584.82</v>
      </c>
      <c r="Q17" s="122">
        <f t="shared" si="4"/>
        <v>14501.02</v>
      </c>
      <c r="R17" s="122">
        <f t="shared" si="5"/>
        <v>4908.8</v>
      </c>
      <c r="S17" s="122">
        <f t="shared" si="6"/>
        <v>17498.98</v>
      </c>
    </row>
    <row r="18" spans="1:41" ht="21" x14ac:dyDescent="0.35">
      <c r="A18" s="44">
        <v>7</v>
      </c>
      <c r="B18" s="34" t="s">
        <v>280</v>
      </c>
      <c r="C18" s="126" t="s">
        <v>41</v>
      </c>
      <c r="D18" s="34" t="s">
        <v>21</v>
      </c>
      <c r="E18" s="34" t="s">
        <v>211</v>
      </c>
      <c r="F18" s="35" t="s">
        <v>25</v>
      </c>
      <c r="G18" s="159">
        <v>35000</v>
      </c>
      <c r="H18" s="122"/>
      <c r="I18" s="122">
        <f>+G18*2.87%</f>
        <v>1004.5</v>
      </c>
      <c r="J18" s="122">
        <f>+G18*7.1%</f>
        <v>2485</v>
      </c>
      <c r="K18" s="122">
        <f t="shared" si="1"/>
        <v>402.5</v>
      </c>
      <c r="L18" s="122">
        <f t="shared" si="2"/>
        <v>1064</v>
      </c>
      <c r="M18" s="122">
        <f t="shared" si="3"/>
        <v>2481.5</v>
      </c>
      <c r="N18" s="122"/>
      <c r="O18" s="122">
        <v>25</v>
      </c>
      <c r="P18" s="122">
        <v>2000</v>
      </c>
      <c r="Q18" s="122">
        <f t="shared" si="4"/>
        <v>4093.5</v>
      </c>
      <c r="R18" s="122">
        <f t="shared" si="5"/>
        <v>5369</v>
      </c>
      <c r="S18" s="122">
        <f>G18-Q18</f>
        <v>30906.5</v>
      </c>
    </row>
    <row r="19" spans="1:41" ht="21" x14ac:dyDescent="0.35">
      <c r="A19" s="44">
        <v>8</v>
      </c>
      <c r="B19" s="34" t="s">
        <v>275</v>
      </c>
      <c r="C19" s="126" t="s">
        <v>41</v>
      </c>
      <c r="D19" s="34" t="s">
        <v>21</v>
      </c>
      <c r="E19" s="34" t="s">
        <v>211</v>
      </c>
      <c r="F19" s="35" t="s">
        <v>25</v>
      </c>
      <c r="G19" s="159">
        <v>32000</v>
      </c>
      <c r="H19" s="122"/>
      <c r="I19" s="122">
        <f>+G19*2.87%</f>
        <v>918.4</v>
      </c>
      <c r="J19" s="122">
        <f>+G19*7.1%</f>
        <v>2272</v>
      </c>
      <c r="K19" s="122">
        <f t="shared" si="1"/>
        <v>368</v>
      </c>
      <c r="L19" s="122">
        <f t="shared" si="2"/>
        <v>972.8</v>
      </c>
      <c r="M19" s="122">
        <f t="shared" si="3"/>
        <v>2268.8000000000002</v>
      </c>
      <c r="N19" s="122"/>
      <c r="O19" s="122">
        <v>25</v>
      </c>
      <c r="P19" s="122"/>
      <c r="Q19" s="122">
        <f t="shared" si="4"/>
        <v>1916.1999999999998</v>
      </c>
      <c r="R19" s="122">
        <f t="shared" si="5"/>
        <v>4908.8</v>
      </c>
      <c r="S19" s="122">
        <f>G19-Q19</f>
        <v>30083.8</v>
      </c>
    </row>
    <row r="20" spans="1:41" s="160" customFormat="1" ht="21" x14ac:dyDescent="0.35">
      <c r="A20" s="44">
        <v>9</v>
      </c>
      <c r="B20" s="156" t="s">
        <v>334</v>
      </c>
      <c r="C20" s="156" t="s">
        <v>41</v>
      </c>
      <c r="D20" s="34" t="s">
        <v>21</v>
      </c>
      <c r="E20" s="34" t="s">
        <v>262</v>
      </c>
      <c r="F20" s="35" t="s">
        <v>25</v>
      </c>
      <c r="G20" s="158">
        <v>45000</v>
      </c>
      <c r="H20" s="158">
        <v>1148.33</v>
      </c>
      <c r="I20" s="158">
        <f>G20*2.87/100</f>
        <v>1291.5</v>
      </c>
      <c r="J20" s="158">
        <f>G20*7.1/100</f>
        <v>3195</v>
      </c>
      <c r="K20" s="158">
        <f>G20*1.15/100</f>
        <v>517.49999999999989</v>
      </c>
      <c r="L20" s="158">
        <f>G20*3.04/100</f>
        <v>1368</v>
      </c>
      <c r="M20" s="158">
        <f>+G20*7.09%</f>
        <v>3190.5</v>
      </c>
      <c r="N20" s="157"/>
      <c r="O20" s="157">
        <v>25</v>
      </c>
      <c r="P20" s="157">
        <v>0</v>
      </c>
      <c r="Q20" s="159">
        <f t="shared" si="4"/>
        <v>3832.83</v>
      </c>
      <c r="R20" s="159">
        <f t="shared" si="5"/>
        <v>6903</v>
      </c>
      <c r="S20" s="122">
        <f>G20-Q20</f>
        <v>41167.17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s="160" customFormat="1" ht="21" x14ac:dyDescent="0.35">
      <c r="A21" s="44">
        <v>10</v>
      </c>
      <c r="B21" s="156" t="s">
        <v>354</v>
      </c>
      <c r="C21" s="156" t="s">
        <v>41</v>
      </c>
      <c r="D21" s="34" t="s">
        <v>21</v>
      </c>
      <c r="E21" s="34" t="s">
        <v>262</v>
      </c>
      <c r="F21" s="35" t="s">
        <v>25</v>
      </c>
      <c r="G21" s="158">
        <v>35000</v>
      </c>
      <c r="H21" s="158"/>
      <c r="I21" s="158">
        <f>G21*2.87/100</f>
        <v>1004.5</v>
      </c>
      <c r="J21" s="158">
        <f>G21*7.1/100</f>
        <v>2485</v>
      </c>
      <c r="K21" s="158">
        <f>G21*1.15/100</f>
        <v>402.5</v>
      </c>
      <c r="L21" s="158">
        <f>G21*3.04/100</f>
        <v>1064</v>
      </c>
      <c r="M21" s="158">
        <f>+G21*7.09%</f>
        <v>2481.5</v>
      </c>
      <c r="N21" s="157"/>
      <c r="O21" s="157">
        <v>25</v>
      </c>
      <c r="P21" s="157">
        <v>0</v>
      </c>
      <c r="Q21" s="159">
        <f t="shared" ref="Q21" si="7">H21+I21+L21+N21+P21+O21</f>
        <v>2093.5</v>
      </c>
      <c r="R21" s="159">
        <f t="shared" ref="R21" si="8">J21+K21+M21</f>
        <v>5369</v>
      </c>
      <c r="S21" s="122">
        <f>G21-Q21</f>
        <v>32906.5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28.5" customHeight="1" thickBot="1" x14ac:dyDescent="0.25">
      <c r="A22" s="208" t="s">
        <v>26</v>
      </c>
      <c r="B22" s="208"/>
      <c r="C22" s="208"/>
      <c r="D22" s="208"/>
      <c r="E22" s="208"/>
      <c r="F22" s="35"/>
      <c r="G22" s="78">
        <f>SUM(G12:G21)</f>
        <v>414000</v>
      </c>
      <c r="H22" s="78">
        <f t="shared" ref="H22:S22" si="9">SUM(H12:H21)</f>
        <v>8384.9399999999987</v>
      </c>
      <c r="I22" s="78">
        <f t="shared" si="9"/>
        <v>11881.8</v>
      </c>
      <c r="J22" s="78">
        <f t="shared" si="9"/>
        <v>29394</v>
      </c>
      <c r="K22" s="78">
        <f t="shared" si="9"/>
        <v>4761</v>
      </c>
      <c r="L22" s="78">
        <f t="shared" si="9"/>
        <v>12585.599999999999</v>
      </c>
      <c r="M22" s="78">
        <f t="shared" si="9"/>
        <v>29352.6</v>
      </c>
      <c r="N22" s="78">
        <f t="shared" si="9"/>
        <v>7679.12</v>
      </c>
      <c r="O22" s="78">
        <f t="shared" si="9"/>
        <v>250</v>
      </c>
      <c r="P22" s="78">
        <f t="shared" si="9"/>
        <v>33913.869999999995</v>
      </c>
      <c r="Q22" s="78">
        <f t="shared" si="9"/>
        <v>74695.33</v>
      </c>
      <c r="R22" s="78">
        <f t="shared" si="9"/>
        <v>63507.600000000006</v>
      </c>
      <c r="S22" s="78">
        <f t="shared" si="9"/>
        <v>339304.67000000004</v>
      </c>
    </row>
    <row r="23" spans="1:41" ht="36" customHeight="1" x14ac:dyDescent="0.2">
      <c r="A23" s="179" t="s">
        <v>37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1"/>
    </row>
    <row r="24" spans="1:41" ht="21" x14ac:dyDescent="0.35">
      <c r="A24" s="44">
        <v>11</v>
      </c>
      <c r="B24" s="34" t="s">
        <v>141</v>
      </c>
      <c r="C24" s="34" t="s">
        <v>41</v>
      </c>
      <c r="D24" s="34" t="s">
        <v>37</v>
      </c>
      <c r="E24" s="34" t="s">
        <v>222</v>
      </c>
      <c r="F24" s="35" t="s">
        <v>242</v>
      </c>
      <c r="G24" s="47">
        <v>130000</v>
      </c>
      <c r="H24" s="36">
        <v>19162.189999999999</v>
      </c>
      <c r="I24" s="122">
        <f>G24*2.87/100</f>
        <v>3731</v>
      </c>
      <c r="J24" s="122">
        <f>G24*7.1/100</f>
        <v>9230</v>
      </c>
      <c r="K24" s="122">
        <f>G24*1.15%</f>
        <v>1495</v>
      </c>
      <c r="L24" s="122">
        <f>G24*3.04%</f>
        <v>3952</v>
      </c>
      <c r="M24" s="122">
        <f>G24*7.09%</f>
        <v>9217</v>
      </c>
      <c r="N24" s="122"/>
      <c r="O24" s="122">
        <v>25</v>
      </c>
      <c r="P24" s="122">
        <v>3565.45</v>
      </c>
      <c r="Q24" s="122">
        <f>H24+I24+L24+N24+P24+O24</f>
        <v>30435.64</v>
      </c>
      <c r="R24" s="122">
        <f>J24+K24+M24</f>
        <v>19942</v>
      </c>
      <c r="S24" s="122">
        <f>G24-Q24</f>
        <v>99564.36</v>
      </c>
    </row>
    <row r="25" spans="1:41" ht="21" x14ac:dyDescent="0.35">
      <c r="A25" s="44">
        <v>12</v>
      </c>
      <c r="B25" s="34" t="s">
        <v>53</v>
      </c>
      <c r="C25" s="34" t="s">
        <v>41</v>
      </c>
      <c r="D25" s="34" t="s">
        <v>37</v>
      </c>
      <c r="E25" s="34" t="s">
        <v>44</v>
      </c>
      <c r="F25" s="35" t="s">
        <v>242</v>
      </c>
      <c r="G25" s="122">
        <v>35000</v>
      </c>
      <c r="H25" s="122"/>
      <c r="I25" s="122">
        <f>G25*2.87/100</f>
        <v>1004.5</v>
      </c>
      <c r="J25" s="122">
        <f>G25*7.1/100</f>
        <v>2485</v>
      </c>
      <c r="K25" s="122">
        <f>G25*1.15%</f>
        <v>402.5</v>
      </c>
      <c r="L25" s="122">
        <f>G25*3.04%</f>
        <v>1064</v>
      </c>
      <c r="M25" s="122">
        <f>G25*7.09%</f>
        <v>2481.5</v>
      </c>
      <c r="N25" s="122"/>
      <c r="O25" s="122">
        <v>25</v>
      </c>
      <c r="P25" s="122">
        <v>600</v>
      </c>
      <c r="Q25" s="122">
        <f>H25+I25+L25+N25+P25+O25</f>
        <v>2693.5</v>
      </c>
      <c r="R25" s="122">
        <f>J25+K25+M25</f>
        <v>5369</v>
      </c>
      <c r="S25" s="122">
        <f>G25-Q25</f>
        <v>32306.5</v>
      </c>
    </row>
    <row r="26" spans="1:41" ht="21" x14ac:dyDescent="0.35">
      <c r="A26" s="44">
        <v>13</v>
      </c>
      <c r="B26" s="34" t="s">
        <v>202</v>
      </c>
      <c r="C26" s="34" t="s">
        <v>41</v>
      </c>
      <c r="D26" s="34" t="s">
        <v>37</v>
      </c>
      <c r="E26" s="34" t="s">
        <v>203</v>
      </c>
      <c r="F26" s="35" t="s">
        <v>25</v>
      </c>
      <c r="G26" s="122">
        <v>31000</v>
      </c>
      <c r="H26" s="122"/>
      <c r="I26" s="122">
        <f>G26*2.87/100</f>
        <v>889.7</v>
      </c>
      <c r="J26" s="122">
        <f>G26*7.1/100</f>
        <v>2201</v>
      </c>
      <c r="K26" s="122">
        <f>G26*1.15%</f>
        <v>356.5</v>
      </c>
      <c r="L26" s="122">
        <f>G26*3.04%</f>
        <v>942.4</v>
      </c>
      <c r="M26" s="122">
        <f>G26*7.09%</f>
        <v>2197.9</v>
      </c>
      <c r="N26" s="122"/>
      <c r="O26" s="122">
        <v>25</v>
      </c>
      <c r="P26" s="122">
        <v>3555.79</v>
      </c>
      <c r="Q26" s="122">
        <f>H26+I26+L26+N26+P26+O26</f>
        <v>5412.8899999999994</v>
      </c>
      <c r="R26" s="122">
        <f>J26+K26+M26</f>
        <v>4755.3999999999996</v>
      </c>
      <c r="S26" s="122">
        <f>G26-Q26</f>
        <v>25587.11</v>
      </c>
    </row>
    <row r="27" spans="1:41" ht="21" x14ac:dyDescent="0.35">
      <c r="A27" s="44">
        <v>14</v>
      </c>
      <c r="B27" s="34" t="s">
        <v>299</v>
      </c>
      <c r="C27" s="126" t="s">
        <v>41</v>
      </c>
      <c r="D27" s="34" t="s">
        <v>37</v>
      </c>
      <c r="E27" s="34" t="s">
        <v>296</v>
      </c>
      <c r="F27" s="35" t="s">
        <v>25</v>
      </c>
      <c r="G27" s="124">
        <v>30000</v>
      </c>
      <c r="H27" s="124"/>
      <c r="I27" s="122">
        <f>+G27*2.87%</f>
        <v>861</v>
      </c>
      <c r="J27" s="122">
        <f>+G27*7.1%</f>
        <v>2130</v>
      </c>
      <c r="K27" s="122">
        <f>G27*1.15%</f>
        <v>345</v>
      </c>
      <c r="L27" s="122">
        <f>G27*3.04%</f>
        <v>912</v>
      </c>
      <c r="M27" s="122">
        <f>G27*7.09%</f>
        <v>2127</v>
      </c>
      <c r="N27" s="122"/>
      <c r="O27" s="122">
        <v>25</v>
      </c>
      <c r="P27" s="125"/>
      <c r="Q27" s="122">
        <f>H27+I27+L27+N27+P27+O27</f>
        <v>1798</v>
      </c>
      <c r="R27" s="122">
        <f>J27+K27+M27</f>
        <v>4602</v>
      </c>
      <c r="S27" s="122">
        <f>G27-Q27</f>
        <v>28202</v>
      </c>
    </row>
    <row r="28" spans="1:41" ht="24.75" customHeight="1" thickBot="1" x14ac:dyDescent="0.25">
      <c r="A28" s="208" t="s">
        <v>26</v>
      </c>
      <c r="B28" s="208"/>
      <c r="C28" s="208"/>
      <c r="D28" s="208"/>
      <c r="E28" s="208"/>
      <c r="F28" s="35"/>
      <c r="G28" s="79">
        <f>SUM(G24:G27)</f>
        <v>226000</v>
      </c>
      <c r="H28" s="79">
        <f t="shared" ref="H28:S28" si="10">SUM(H24:H27)</f>
        <v>19162.189999999999</v>
      </c>
      <c r="I28" s="79">
        <f t="shared" si="10"/>
        <v>6486.2</v>
      </c>
      <c r="J28" s="79">
        <f t="shared" si="10"/>
        <v>16046</v>
      </c>
      <c r="K28" s="79">
        <f t="shared" si="10"/>
        <v>2599</v>
      </c>
      <c r="L28" s="79">
        <f t="shared" si="10"/>
        <v>6870.4</v>
      </c>
      <c r="M28" s="79">
        <f t="shared" si="10"/>
        <v>16023.4</v>
      </c>
      <c r="N28" s="79">
        <f t="shared" si="10"/>
        <v>0</v>
      </c>
      <c r="O28" s="79">
        <f>SUM(O24:O27)</f>
        <v>100</v>
      </c>
      <c r="P28" s="79">
        <f t="shared" si="10"/>
        <v>7721.24</v>
      </c>
      <c r="Q28" s="79">
        <f t="shared" si="10"/>
        <v>40340.03</v>
      </c>
      <c r="R28" s="79">
        <f t="shared" si="10"/>
        <v>34668.400000000001</v>
      </c>
      <c r="S28" s="79">
        <f t="shared" si="10"/>
        <v>185659.96999999997</v>
      </c>
    </row>
    <row r="29" spans="1:41" ht="36" customHeight="1" x14ac:dyDescent="0.2">
      <c r="A29" s="179" t="s">
        <v>45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1"/>
    </row>
    <row r="30" spans="1:41" ht="25.5" customHeight="1" x14ac:dyDescent="0.35">
      <c r="A30" s="44">
        <v>15</v>
      </c>
      <c r="B30" s="34" t="s">
        <v>265</v>
      </c>
      <c r="C30" s="126" t="s">
        <v>41</v>
      </c>
      <c r="D30" s="34" t="s">
        <v>45</v>
      </c>
      <c r="E30" s="34" t="s">
        <v>194</v>
      </c>
      <c r="F30" s="35" t="s">
        <v>25</v>
      </c>
      <c r="G30" s="122">
        <v>15000</v>
      </c>
      <c r="H30" s="122"/>
      <c r="I30" s="122">
        <f>+G30*2.87%</f>
        <v>430.5</v>
      </c>
      <c r="J30" s="122">
        <f>+G30*7.1%</f>
        <v>1065</v>
      </c>
      <c r="K30" s="122">
        <f>G30*1.15%</f>
        <v>172.5</v>
      </c>
      <c r="L30" s="122">
        <f>G30*3.04%</f>
        <v>456</v>
      </c>
      <c r="M30" s="122">
        <f>G30*7.09%</f>
        <v>1063.5</v>
      </c>
      <c r="N30" s="122"/>
      <c r="O30" s="122">
        <v>25</v>
      </c>
      <c r="P30" s="122"/>
      <c r="Q30" s="122">
        <f>H30+I30+L30+N30+P30+O30</f>
        <v>911.5</v>
      </c>
      <c r="R30" s="122">
        <f>J30+K30+M30</f>
        <v>2301</v>
      </c>
      <c r="S30" s="122">
        <f>G30-Q30</f>
        <v>14088.5</v>
      </c>
    </row>
    <row r="31" spans="1:41" s="70" customFormat="1" ht="21" x14ac:dyDescent="0.35">
      <c r="A31" s="44">
        <v>16</v>
      </c>
      <c r="B31" s="34" t="s">
        <v>171</v>
      </c>
      <c r="C31" s="34" t="s">
        <v>41</v>
      </c>
      <c r="D31" s="34" t="s">
        <v>45</v>
      </c>
      <c r="E31" s="34" t="s">
        <v>46</v>
      </c>
      <c r="F31" s="35" t="s">
        <v>242</v>
      </c>
      <c r="G31" s="47">
        <v>55000</v>
      </c>
      <c r="H31" s="36">
        <v>2316.0299999999997</v>
      </c>
      <c r="I31" s="122">
        <f>G31*2.87/100</f>
        <v>1578.5</v>
      </c>
      <c r="J31" s="122">
        <f>G31*7.1/100</f>
        <v>3905</v>
      </c>
      <c r="K31" s="122">
        <f>G31*1.15%</f>
        <v>632.5</v>
      </c>
      <c r="L31" s="122">
        <f>G31*3.04%</f>
        <v>1672</v>
      </c>
      <c r="M31" s="122">
        <f>+G31*7.09%</f>
        <v>3899.5000000000005</v>
      </c>
      <c r="N31" s="122">
        <v>1919.78</v>
      </c>
      <c r="O31" s="122">
        <v>25</v>
      </c>
      <c r="P31" s="122">
        <v>1600</v>
      </c>
      <c r="Q31" s="122">
        <f>H31+I31+L31+N31+P31+O31</f>
        <v>9111.31</v>
      </c>
      <c r="R31" s="122">
        <f>+J31+K31+M31</f>
        <v>8437</v>
      </c>
      <c r="S31" s="122">
        <f>G31-Q31</f>
        <v>45888.69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26.25" customHeight="1" thickBot="1" x14ac:dyDescent="0.25">
      <c r="A32" s="208" t="s">
        <v>26</v>
      </c>
      <c r="B32" s="208"/>
      <c r="C32" s="208"/>
      <c r="D32" s="208"/>
      <c r="E32" s="208"/>
      <c r="F32" s="35"/>
      <c r="G32" s="78">
        <f>SUM(G30:G31)</f>
        <v>70000</v>
      </c>
      <c r="H32" s="78">
        <f t="shared" ref="H32:S32" si="11">SUM(H30:H31)</f>
        <v>2316.0299999999997</v>
      </c>
      <c r="I32" s="78">
        <f t="shared" si="11"/>
        <v>2009</v>
      </c>
      <c r="J32" s="78">
        <f t="shared" si="11"/>
        <v>4970</v>
      </c>
      <c r="K32" s="78">
        <f t="shared" si="11"/>
        <v>805</v>
      </c>
      <c r="L32" s="78">
        <f t="shared" si="11"/>
        <v>2128</v>
      </c>
      <c r="M32" s="78">
        <f t="shared" si="11"/>
        <v>4963</v>
      </c>
      <c r="N32" s="78">
        <f t="shared" si="11"/>
        <v>1919.78</v>
      </c>
      <c r="O32" s="78">
        <f t="shared" si="11"/>
        <v>50</v>
      </c>
      <c r="P32" s="78">
        <f t="shared" si="11"/>
        <v>1600</v>
      </c>
      <c r="Q32" s="78">
        <f t="shared" si="11"/>
        <v>10022.81</v>
      </c>
      <c r="R32" s="78">
        <f t="shared" si="11"/>
        <v>10738</v>
      </c>
      <c r="S32" s="78">
        <f t="shared" si="11"/>
        <v>59977.19</v>
      </c>
    </row>
    <row r="33" spans="1:22" ht="34.5" customHeight="1" x14ac:dyDescent="0.2">
      <c r="A33" s="179" t="s">
        <v>183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1"/>
    </row>
    <row r="34" spans="1:22" ht="21.75" customHeight="1" x14ac:dyDescent="0.35">
      <c r="A34" s="44">
        <v>17</v>
      </c>
      <c r="B34" s="34" t="s">
        <v>58</v>
      </c>
      <c r="C34" s="34" t="s">
        <v>41</v>
      </c>
      <c r="D34" s="34" t="s">
        <v>183</v>
      </c>
      <c r="E34" s="34" t="s">
        <v>44</v>
      </c>
      <c r="F34" s="35" t="s">
        <v>242</v>
      </c>
      <c r="G34" s="159">
        <v>45000</v>
      </c>
      <c r="H34" s="122">
        <v>1148.33</v>
      </c>
      <c r="I34" s="122">
        <f t="shared" ref="I34:I42" si="12">G34*2.87/100</f>
        <v>1291.5</v>
      </c>
      <c r="J34" s="122">
        <f t="shared" ref="J34:J42" si="13">G34*7.1/100</f>
        <v>3195</v>
      </c>
      <c r="K34" s="122">
        <f t="shared" ref="K34:K48" si="14">G34*1.15%</f>
        <v>517.5</v>
      </c>
      <c r="L34" s="122">
        <f t="shared" ref="L34:L48" si="15">G34*3.04%</f>
        <v>1368</v>
      </c>
      <c r="M34" s="122">
        <f t="shared" ref="M34:M48" si="16">G34*7.09%</f>
        <v>3190.5</v>
      </c>
      <c r="N34" s="122"/>
      <c r="O34" s="122">
        <v>25</v>
      </c>
      <c r="P34" s="122">
        <v>5200</v>
      </c>
      <c r="Q34" s="122">
        <f t="shared" ref="Q34:Q42" si="17">H34+I34+L34+N34+P34+O34</f>
        <v>9032.83</v>
      </c>
      <c r="R34" s="122">
        <f t="shared" ref="R34:R42" si="18">+J34+K34+M34</f>
        <v>6903</v>
      </c>
      <c r="S34" s="122">
        <f>G34-Q34</f>
        <v>35967.17</v>
      </c>
    </row>
    <row r="35" spans="1:22" ht="21.75" customHeight="1" x14ac:dyDescent="0.35">
      <c r="A35" s="44">
        <v>18</v>
      </c>
      <c r="B35" s="34" t="s">
        <v>375</v>
      </c>
      <c r="C35" s="34" t="s">
        <v>41</v>
      </c>
      <c r="D35" s="34" t="s">
        <v>183</v>
      </c>
      <c r="E35" s="34" t="s">
        <v>194</v>
      </c>
      <c r="F35" s="35" t="s">
        <v>25</v>
      </c>
      <c r="G35" s="159">
        <v>45000</v>
      </c>
      <c r="H35" s="122">
        <v>1148.33</v>
      </c>
      <c r="I35" s="122">
        <f t="shared" ref="I35" si="19">G35*2.87/100</f>
        <v>1291.5</v>
      </c>
      <c r="J35" s="122">
        <f t="shared" ref="J35" si="20">G35*7.1/100</f>
        <v>3195</v>
      </c>
      <c r="K35" s="122">
        <f t="shared" ref="K35" si="21">G35*1.15%</f>
        <v>517.5</v>
      </c>
      <c r="L35" s="122">
        <f t="shared" ref="L35" si="22">G35*3.04%</f>
        <v>1368</v>
      </c>
      <c r="M35" s="122">
        <f t="shared" ref="M35" si="23">G35*7.09%</f>
        <v>3190.5</v>
      </c>
      <c r="N35" s="122"/>
      <c r="O35" s="122">
        <v>25</v>
      </c>
      <c r="P35" s="122"/>
      <c r="Q35" s="122">
        <f t="shared" ref="Q35" si="24">H35+I35+L35+N35+P35+O35</f>
        <v>3832.83</v>
      </c>
      <c r="R35" s="122">
        <f t="shared" ref="R35" si="25">+J35+K35+M35</f>
        <v>6903</v>
      </c>
      <c r="S35" s="122">
        <f>G35-Q35</f>
        <v>41167.17</v>
      </c>
    </row>
    <row r="36" spans="1:22" ht="21.75" customHeight="1" x14ac:dyDescent="0.35">
      <c r="A36" s="44">
        <v>19</v>
      </c>
      <c r="B36" s="34" t="s">
        <v>144</v>
      </c>
      <c r="C36" s="34" t="s">
        <v>41</v>
      </c>
      <c r="D36" s="34" t="s">
        <v>183</v>
      </c>
      <c r="E36" s="34" t="s">
        <v>145</v>
      </c>
      <c r="F36" s="35" t="s">
        <v>25</v>
      </c>
      <c r="G36" s="163">
        <v>55000</v>
      </c>
      <c r="H36" s="39">
        <v>2559.6799999999998</v>
      </c>
      <c r="I36" s="122">
        <f t="shared" si="12"/>
        <v>1578.5</v>
      </c>
      <c r="J36" s="122">
        <f t="shared" si="13"/>
        <v>3905</v>
      </c>
      <c r="K36" s="122">
        <f t="shared" si="14"/>
        <v>632.5</v>
      </c>
      <c r="L36" s="122">
        <f t="shared" si="15"/>
        <v>1672</v>
      </c>
      <c r="M36" s="122">
        <f t="shared" si="16"/>
        <v>3899.5000000000005</v>
      </c>
      <c r="N36" s="122"/>
      <c r="O36" s="122">
        <v>25</v>
      </c>
      <c r="P36" s="39">
        <v>1100</v>
      </c>
      <c r="Q36" s="122">
        <f t="shared" si="17"/>
        <v>6935.18</v>
      </c>
      <c r="R36" s="122">
        <f t="shared" si="18"/>
        <v>8437</v>
      </c>
      <c r="S36" s="122">
        <f t="shared" ref="S36:S42" si="26">G36-Q36</f>
        <v>48064.82</v>
      </c>
    </row>
    <row r="37" spans="1:22" ht="21.75" customHeight="1" x14ac:dyDescent="0.35">
      <c r="A37" s="44">
        <v>20</v>
      </c>
      <c r="B37" s="34" t="s">
        <v>184</v>
      </c>
      <c r="C37" s="34" t="s">
        <v>41</v>
      </c>
      <c r="D37" s="34" t="s">
        <v>183</v>
      </c>
      <c r="E37" s="34" t="s">
        <v>185</v>
      </c>
      <c r="F37" s="35" t="s">
        <v>25</v>
      </c>
      <c r="G37" s="163">
        <v>50000</v>
      </c>
      <c r="H37" s="39">
        <v>1854</v>
      </c>
      <c r="I37" s="122">
        <f t="shared" si="12"/>
        <v>1435</v>
      </c>
      <c r="J37" s="122">
        <f t="shared" si="13"/>
        <v>3550</v>
      </c>
      <c r="K37" s="122">
        <f t="shared" si="14"/>
        <v>575</v>
      </c>
      <c r="L37" s="122">
        <f t="shared" si="15"/>
        <v>1520</v>
      </c>
      <c r="M37" s="122">
        <f t="shared" si="16"/>
        <v>3545.0000000000005</v>
      </c>
      <c r="N37" s="122"/>
      <c r="O37" s="122">
        <v>25</v>
      </c>
      <c r="P37" s="39">
        <v>1100</v>
      </c>
      <c r="Q37" s="122">
        <f t="shared" si="17"/>
        <v>5934</v>
      </c>
      <c r="R37" s="122">
        <f t="shared" si="18"/>
        <v>7670</v>
      </c>
      <c r="S37" s="122">
        <f t="shared" si="26"/>
        <v>44066</v>
      </c>
    </row>
    <row r="38" spans="1:22" ht="21.75" customHeight="1" x14ac:dyDescent="0.35">
      <c r="A38" s="44">
        <v>21</v>
      </c>
      <c r="B38" s="34" t="s">
        <v>172</v>
      </c>
      <c r="C38" s="34" t="s">
        <v>41</v>
      </c>
      <c r="D38" s="34" t="s">
        <v>183</v>
      </c>
      <c r="E38" s="34" t="s">
        <v>173</v>
      </c>
      <c r="F38" s="35" t="s">
        <v>242</v>
      </c>
      <c r="G38" s="163">
        <v>75000</v>
      </c>
      <c r="H38" s="39">
        <v>5925.39</v>
      </c>
      <c r="I38" s="122">
        <f t="shared" si="12"/>
        <v>2152.5</v>
      </c>
      <c r="J38" s="122">
        <f t="shared" si="13"/>
        <v>5325</v>
      </c>
      <c r="K38" s="122">
        <f t="shared" si="14"/>
        <v>862.5</v>
      </c>
      <c r="L38" s="122">
        <f t="shared" si="15"/>
        <v>2280</v>
      </c>
      <c r="M38" s="122">
        <f t="shared" si="16"/>
        <v>5317.5</v>
      </c>
      <c r="N38" s="122">
        <v>1919.78</v>
      </c>
      <c r="O38" s="122">
        <v>25</v>
      </c>
      <c r="P38" s="39">
        <v>2100</v>
      </c>
      <c r="Q38" s="122">
        <f t="shared" si="17"/>
        <v>14402.67</v>
      </c>
      <c r="R38" s="122">
        <f t="shared" si="18"/>
        <v>11505</v>
      </c>
      <c r="S38" s="122">
        <f t="shared" si="26"/>
        <v>60597.33</v>
      </c>
    </row>
    <row r="39" spans="1:22" ht="21.75" customHeight="1" x14ac:dyDescent="0.35">
      <c r="A39" s="44">
        <v>22</v>
      </c>
      <c r="B39" s="34" t="s">
        <v>245</v>
      </c>
      <c r="C39" s="34" t="s">
        <v>40</v>
      </c>
      <c r="D39" s="34" t="s">
        <v>183</v>
      </c>
      <c r="E39" s="34" t="s">
        <v>194</v>
      </c>
      <c r="F39" s="35" t="s">
        <v>25</v>
      </c>
      <c r="G39" s="163">
        <v>45000</v>
      </c>
      <c r="H39" s="39">
        <v>1148.33</v>
      </c>
      <c r="I39" s="122">
        <f t="shared" si="12"/>
        <v>1291.5</v>
      </c>
      <c r="J39" s="122">
        <f t="shared" si="13"/>
        <v>3195</v>
      </c>
      <c r="K39" s="122">
        <f t="shared" si="14"/>
        <v>517.5</v>
      </c>
      <c r="L39" s="122">
        <f t="shared" si="15"/>
        <v>1368</v>
      </c>
      <c r="M39" s="122">
        <f t="shared" si="16"/>
        <v>3190.5</v>
      </c>
      <c r="N39" s="122"/>
      <c r="O39" s="122">
        <v>25</v>
      </c>
      <c r="P39" s="39">
        <v>600</v>
      </c>
      <c r="Q39" s="122">
        <f t="shared" si="17"/>
        <v>4432.83</v>
      </c>
      <c r="R39" s="122">
        <f t="shared" si="18"/>
        <v>6903</v>
      </c>
      <c r="S39" s="122">
        <f t="shared" si="26"/>
        <v>40567.17</v>
      </c>
    </row>
    <row r="40" spans="1:22" ht="21.75" customHeight="1" x14ac:dyDescent="0.35">
      <c r="A40" s="44">
        <v>23</v>
      </c>
      <c r="B40" s="34" t="s">
        <v>341</v>
      </c>
      <c r="C40" s="34" t="s">
        <v>40</v>
      </c>
      <c r="D40" s="34" t="s">
        <v>183</v>
      </c>
      <c r="E40" s="34" t="s">
        <v>194</v>
      </c>
      <c r="F40" s="35" t="s">
        <v>25</v>
      </c>
      <c r="G40" s="163">
        <v>35000</v>
      </c>
      <c r="H40" s="39"/>
      <c r="I40" s="122">
        <f>G40*2.87/100</f>
        <v>1004.5</v>
      </c>
      <c r="J40" s="122">
        <f>G40*7.1/100</f>
        <v>2485</v>
      </c>
      <c r="K40" s="122">
        <f>G40*1.15%</f>
        <v>402.5</v>
      </c>
      <c r="L40" s="122">
        <f>G40*3.04%</f>
        <v>1064</v>
      </c>
      <c r="M40" s="122">
        <f>G40*7.09%</f>
        <v>2481.5</v>
      </c>
      <c r="N40" s="122"/>
      <c r="O40" s="122">
        <v>25</v>
      </c>
      <c r="P40" s="39"/>
      <c r="Q40" s="122">
        <f>H40+I40+L40+N40+P40+O40</f>
        <v>2093.5</v>
      </c>
      <c r="R40" s="122">
        <f>+J40+K40+M40</f>
        <v>5369</v>
      </c>
      <c r="S40" s="122">
        <f>G40-Q40</f>
        <v>32906.5</v>
      </c>
    </row>
    <row r="41" spans="1:22" ht="21.75" customHeight="1" x14ac:dyDescent="0.35">
      <c r="A41" s="44">
        <v>24</v>
      </c>
      <c r="B41" s="34" t="s">
        <v>260</v>
      </c>
      <c r="C41" s="34" t="s">
        <v>40</v>
      </c>
      <c r="D41" s="34" t="s">
        <v>183</v>
      </c>
      <c r="E41" s="34" t="s">
        <v>194</v>
      </c>
      <c r="F41" s="35" t="s">
        <v>25</v>
      </c>
      <c r="G41" s="163">
        <v>38000</v>
      </c>
      <c r="H41" s="39">
        <v>160.38</v>
      </c>
      <c r="I41" s="122">
        <f t="shared" si="12"/>
        <v>1090.5999999999999</v>
      </c>
      <c r="J41" s="122">
        <f t="shared" si="13"/>
        <v>2698</v>
      </c>
      <c r="K41" s="122">
        <f t="shared" si="14"/>
        <v>437</v>
      </c>
      <c r="L41" s="122">
        <f t="shared" si="15"/>
        <v>1155.2</v>
      </c>
      <c r="M41" s="122">
        <f t="shared" si="16"/>
        <v>2694.2000000000003</v>
      </c>
      <c r="N41" s="122"/>
      <c r="O41" s="122">
        <v>25</v>
      </c>
      <c r="P41" s="39"/>
      <c r="Q41" s="122">
        <f t="shared" si="17"/>
        <v>2431.1800000000003</v>
      </c>
      <c r="R41" s="122">
        <f t="shared" si="18"/>
        <v>5829.2000000000007</v>
      </c>
      <c r="S41" s="122">
        <f t="shared" si="26"/>
        <v>35568.82</v>
      </c>
    </row>
    <row r="42" spans="1:22" ht="21.75" customHeight="1" x14ac:dyDescent="0.35">
      <c r="A42" s="44">
        <v>25</v>
      </c>
      <c r="B42" s="34" t="s">
        <v>231</v>
      </c>
      <c r="C42" s="34" t="s">
        <v>41</v>
      </c>
      <c r="D42" s="34" t="s">
        <v>183</v>
      </c>
      <c r="E42" s="34" t="s">
        <v>44</v>
      </c>
      <c r="F42" s="35" t="s">
        <v>25</v>
      </c>
      <c r="G42" s="163">
        <v>37000</v>
      </c>
      <c r="H42" s="39">
        <v>19.25</v>
      </c>
      <c r="I42" s="122">
        <f t="shared" si="12"/>
        <v>1061.9000000000001</v>
      </c>
      <c r="J42" s="122">
        <f t="shared" si="13"/>
        <v>2627</v>
      </c>
      <c r="K42" s="122">
        <f t="shared" si="14"/>
        <v>425.5</v>
      </c>
      <c r="L42" s="122">
        <f t="shared" si="15"/>
        <v>1124.8</v>
      </c>
      <c r="M42" s="122">
        <f t="shared" si="16"/>
        <v>2623.3</v>
      </c>
      <c r="N42" s="122"/>
      <c r="O42" s="122">
        <v>25</v>
      </c>
      <c r="P42" s="39">
        <v>100</v>
      </c>
      <c r="Q42" s="122">
        <f t="shared" si="17"/>
        <v>2330.9499999999998</v>
      </c>
      <c r="R42" s="122">
        <f t="shared" si="18"/>
        <v>5675.8</v>
      </c>
      <c r="S42" s="122">
        <f t="shared" si="26"/>
        <v>34669.050000000003</v>
      </c>
    </row>
    <row r="43" spans="1:22" ht="21.75" customHeight="1" x14ac:dyDescent="0.35">
      <c r="A43" s="44">
        <v>26</v>
      </c>
      <c r="B43" s="34" t="s">
        <v>300</v>
      </c>
      <c r="C43" s="126" t="s">
        <v>41</v>
      </c>
      <c r="D43" s="34" t="s">
        <v>183</v>
      </c>
      <c r="E43" s="34" t="s">
        <v>296</v>
      </c>
      <c r="F43" s="35" t="s">
        <v>25</v>
      </c>
      <c r="G43" s="162">
        <v>45000</v>
      </c>
      <c r="H43" s="124">
        <v>1148.33</v>
      </c>
      <c r="I43" s="122">
        <f>+G43*2.87%</f>
        <v>1291.5</v>
      </c>
      <c r="J43" s="122">
        <f>+G43*7.1%</f>
        <v>3194.9999999999995</v>
      </c>
      <c r="K43" s="122">
        <f t="shared" si="14"/>
        <v>517.5</v>
      </c>
      <c r="L43" s="122">
        <f t="shared" si="15"/>
        <v>1368</v>
      </c>
      <c r="M43" s="122">
        <f t="shared" si="16"/>
        <v>3190.5</v>
      </c>
      <c r="N43" s="122"/>
      <c r="O43" s="122">
        <v>25</v>
      </c>
      <c r="P43" s="125"/>
      <c r="Q43" s="122">
        <f t="shared" ref="Q43:Q49" si="27">H43+I43+L43+N43+P43+O43</f>
        <v>3832.83</v>
      </c>
      <c r="R43" s="122">
        <f>J43+K43+M43</f>
        <v>6903</v>
      </c>
      <c r="S43" s="122">
        <f t="shared" ref="S43:S49" si="28">G43-Q43</f>
        <v>41167.17</v>
      </c>
    </row>
    <row r="44" spans="1:22" s="15" customFormat="1" ht="21" x14ac:dyDescent="0.35">
      <c r="A44" s="44">
        <v>27</v>
      </c>
      <c r="B44" s="34" t="s">
        <v>313</v>
      </c>
      <c r="C44" s="126" t="s">
        <v>41</v>
      </c>
      <c r="D44" s="34" t="s">
        <v>311</v>
      </c>
      <c r="E44" s="34" t="s">
        <v>194</v>
      </c>
      <c r="F44" s="35" t="s">
        <v>25</v>
      </c>
      <c r="G44" s="159">
        <v>45000</v>
      </c>
      <c r="H44" s="122">
        <v>1148.33</v>
      </c>
      <c r="I44" s="122">
        <f>+G44*2.87%</f>
        <v>1291.5</v>
      </c>
      <c r="J44" s="122">
        <f>+G44*7.1%</f>
        <v>3194.9999999999995</v>
      </c>
      <c r="K44" s="122">
        <f t="shared" si="14"/>
        <v>517.5</v>
      </c>
      <c r="L44" s="122">
        <f t="shared" si="15"/>
        <v>1368</v>
      </c>
      <c r="M44" s="122">
        <f t="shared" si="16"/>
        <v>3190.5</v>
      </c>
      <c r="N44" s="122"/>
      <c r="O44" s="122">
        <v>25</v>
      </c>
      <c r="P44" s="122"/>
      <c r="Q44" s="122">
        <f t="shared" si="27"/>
        <v>3832.83</v>
      </c>
      <c r="R44" s="122">
        <f>J44+K44+M44</f>
        <v>6903</v>
      </c>
      <c r="S44" s="122">
        <f t="shared" si="28"/>
        <v>41167.17</v>
      </c>
      <c r="T44" s="5"/>
      <c r="U44" s="5"/>
      <c r="V44" s="5"/>
    </row>
    <row r="45" spans="1:22" s="15" customFormat="1" ht="21" x14ac:dyDescent="0.35">
      <c r="A45" s="44">
        <v>28</v>
      </c>
      <c r="B45" s="34" t="s">
        <v>312</v>
      </c>
      <c r="C45" s="126" t="s">
        <v>41</v>
      </c>
      <c r="D45" s="34" t="s">
        <v>311</v>
      </c>
      <c r="E45" s="34" t="s">
        <v>194</v>
      </c>
      <c r="F45" s="35" t="s">
        <v>25</v>
      </c>
      <c r="G45" s="159">
        <v>40000</v>
      </c>
      <c r="H45" s="122">
        <v>442.65</v>
      </c>
      <c r="I45" s="122">
        <f>+G45*2.87%</f>
        <v>1148</v>
      </c>
      <c r="J45" s="122">
        <f>+G45*7.1%</f>
        <v>2839.9999999999995</v>
      </c>
      <c r="K45" s="122">
        <f t="shared" si="14"/>
        <v>460</v>
      </c>
      <c r="L45" s="122">
        <f t="shared" si="15"/>
        <v>1216</v>
      </c>
      <c r="M45" s="122">
        <f t="shared" si="16"/>
        <v>2836</v>
      </c>
      <c r="N45" s="122"/>
      <c r="O45" s="122">
        <v>25</v>
      </c>
      <c r="P45" s="122">
        <v>7000</v>
      </c>
      <c r="Q45" s="122">
        <f t="shared" si="27"/>
        <v>9831.65</v>
      </c>
      <c r="R45" s="122">
        <f>J45+K45+M45</f>
        <v>6136</v>
      </c>
      <c r="S45" s="122">
        <f t="shared" si="28"/>
        <v>30168.35</v>
      </c>
      <c r="T45" s="5"/>
      <c r="U45" s="5"/>
      <c r="V45" s="5"/>
    </row>
    <row r="46" spans="1:22" s="15" customFormat="1" ht="21" x14ac:dyDescent="0.35">
      <c r="A46" s="44">
        <v>29</v>
      </c>
      <c r="B46" s="34" t="s">
        <v>329</v>
      </c>
      <c r="C46" s="126" t="s">
        <v>41</v>
      </c>
      <c r="D46" s="34" t="s">
        <v>183</v>
      </c>
      <c r="E46" s="34" t="s">
        <v>296</v>
      </c>
      <c r="F46" s="35" t="s">
        <v>25</v>
      </c>
      <c r="G46" s="159">
        <v>45000</v>
      </c>
      <c r="H46" s="122">
        <v>1148.33</v>
      </c>
      <c r="I46" s="122">
        <f>+G46*2.87%</f>
        <v>1291.5</v>
      </c>
      <c r="J46" s="122">
        <f>+G46*7.1%</f>
        <v>3194.9999999999995</v>
      </c>
      <c r="K46" s="122">
        <f t="shared" si="14"/>
        <v>517.5</v>
      </c>
      <c r="L46" s="122">
        <f t="shared" si="15"/>
        <v>1368</v>
      </c>
      <c r="M46" s="122">
        <f t="shared" si="16"/>
        <v>3190.5</v>
      </c>
      <c r="N46" s="122"/>
      <c r="O46" s="122">
        <v>25</v>
      </c>
      <c r="P46" s="122">
        <v>6000</v>
      </c>
      <c r="Q46" s="122">
        <f t="shared" si="27"/>
        <v>9832.83</v>
      </c>
      <c r="R46" s="122">
        <f>J46+K46+M46</f>
        <v>6903</v>
      </c>
      <c r="S46" s="122">
        <f t="shared" si="28"/>
        <v>35167.17</v>
      </c>
      <c r="T46" s="5"/>
      <c r="U46" s="5"/>
      <c r="V46" s="5"/>
    </row>
    <row r="47" spans="1:22" ht="21.75" customHeight="1" x14ac:dyDescent="0.35">
      <c r="A47" s="44">
        <v>30</v>
      </c>
      <c r="B47" s="34" t="s">
        <v>338</v>
      </c>
      <c r="C47" s="34" t="s">
        <v>41</v>
      </c>
      <c r="D47" s="34" t="s">
        <v>311</v>
      </c>
      <c r="E47" s="34" t="s">
        <v>194</v>
      </c>
      <c r="F47" s="35" t="s">
        <v>25</v>
      </c>
      <c r="G47" s="163">
        <v>35000</v>
      </c>
      <c r="H47" s="39"/>
      <c r="I47" s="122">
        <f>G47*2.87/100</f>
        <v>1004.5</v>
      </c>
      <c r="J47" s="122">
        <f>G47*7.1/100</f>
        <v>2485</v>
      </c>
      <c r="K47" s="122">
        <f t="shared" si="14"/>
        <v>402.5</v>
      </c>
      <c r="L47" s="122">
        <f t="shared" si="15"/>
        <v>1064</v>
      </c>
      <c r="M47" s="122">
        <f t="shared" si="16"/>
        <v>2481.5</v>
      </c>
      <c r="N47" s="122"/>
      <c r="O47" s="122">
        <v>25</v>
      </c>
      <c r="P47" s="39"/>
      <c r="Q47" s="122">
        <f t="shared" si="27"/>
        <v>2093.5</v>
      </c>
      <c r="R47" s="122">
        <f>+J47+K47+M47</f>
        <v>5369</v>
      </c>
      <c r="S47" s="122">
        <f t="shared" si="28"/>
        <v>32906.5</v>
      </c>
    </row>
    <row r="48" spans="1:22" ht="21.75" customHeight="1" x14ac:dyDescent="0.35">
      <c r="A48" s="44">
        <v>31</v>
      </c>
      <c r="B48" s="34" t="s">
        <v>366</v>
      </c>
      <c r="C48" s="34" t="s">
        <v>41</v>
      </c>
      <c r="D48" s="34" t="s">
        <v>183</v>
      </c>
      <c r="E48" s="34" t="s">
        <v>194</v>
      </c>
      <c r="F48" s="35" t="s">
        <v>25</v>
      </c>
      <c r="G48" s="163">
        <v>20000</v>
      </c>
      <c r="H48" s="39"/>
      <c r="I48" s="122">
        <f>G48*2.87/100</f>
        <v>574</v>
      </c>
      <c r="J48" s="122">
        <f>G48*7.1/100</f>
        <v>1420</v>
      </c>
      <c r="K48" s="122">
        <f t="shared" si="14"/>
        <v>230</v>
      </c>
      <c r="L48" s="122">
        <f t="shared" si="15"/>
        <v>608</v>
      </c>
      <c r="M48" s="122">
        <f t="shared" si="16"/>
        <v>1418</v>
      </c>
      <c r="N48" s="122"/>
      <c r="O48" s="122">
        <v>25</v>
      </c>
      <c r="P48" s="39"/>
      <c r="Q48" s="122">
        <f t="shared" ref="Q48" si="29">H48+I48+L48+N48+P48+O48</f>
        <v>1207</v>
      </c>
      <c r="R48" s="122">
        <f>+J48+K48+M48</f>
        <v>3068</v>
      </c>
      <c r="S48" s="122">
        <f t="shared" ref="S48" si="30">G48-Q48</f>
        <v>18793</v>
      </c>
    </row>
    <row r="49" spans="1:19" ht="21.75" customHeight="1" x14ac:dyDescent="0.35">
      <c r="A49" s="44">
        <v>32</v>
      </c>
      <c r="B49" s="34" t="s">
        <v>352</v>
      </c>
      <c r="C49" s="34" t="s">
        <v>41</v>
      </c>
      <c r="D49" s="34" t="s">
        <v>311</v>
      </c>
      <c r="E49" s="34" t="s">
        <v>194</v>
      </c>
      <c r="F49" s="35" t="s">
        <v>25</v>
      </c>
      <c r="G49" s="163">
        <v>35000</v>
      </c>
      <c r="H49" s="39"/>
      <c r="I49" s="122">
        <f>G49*2.87/100</f>
        <v>1004.5</v>
      </c>
      <c r="J49" s="122">
        <f>G49*7.1/100</f>
        <v>2485</v>
      </c>
      <c r="K49" s="122">
        <f t="shared" ref="K49" si="31">G49*1.15%</f>
        <v>402.5</v>
      </c>
      <c r="L49" s="122">
        <f t="shared" ref="L49" si="32">G49*3.04%</f>
        <v>1064</v>
      </c>
      <c r="M49" s="122">
        <f t="shared" ref="M49" si="33">G49*7.09%</f>
        <v>2481.5</v>
      </c>
      <c r="N49" s="122"/>
      <c r="O49" s="122">
        <v>25</v>
      </c>
      <c r="P49" s="39"/>
      <c r="Q49" s="122">
        <f t="shared" si="27"/>
        <v>2093.5</v>
      </c>
      <c r="R49" s="122">
        <f>+J49+K49+M49</f>
        <v>5369</v>
      </c>
      <c r="S49" s="122">
        <f t="shared" si="28"/>
        <v>32906.5</v>
      </c>
    </row>
    <row r="50" spans="1:19" ht="24.75" customHeight="1" thickBot="1" x14ac:dyDescent="0.25">
      <c r="A50" s="208" t="s">
        <v>26</v>
      </c>
      <c r="B50" s="208"/>
      <c r="C50" s="208"/>
      <c r="D50" s="208"/>
      <c r="E50" s="208"/>
      <c r="F50" s="35"/>
      <c r="G50" s="80">
        <f t="shared" ref="G50:S50" si="34">SUM(G34:G49)</f>
        <v>690000</v>
      </c>
      <c r="H50" s="80">
        <f t="shared" si="34"/>
        <v>17851.330000000002</v>
      </c>
      <c r="I50" s="80">
        <f t="shared" si="34"/>
        <v>19803</v>
      </c>
      <c r="J50" s="80">
        <f t="shared" si="34"/>
        <v>48990</v>
      </c>
      <c r="K50" s="80">
        <f t="shared" si="34"/>
        <v>7935</v>
      </c>
      <c r="L50" s="80">
        <f t="shared" si="34"/>
        <v>20976</v>
      </c>
      <c r="M50" s="80">
        <f t="shared" si="34"/>
        <v>48921</v>
      </c>
      <c r="N50" s="80">
        <f t="shared" si="34"/>
        <v>1919.78</v>
      </c>
      <c r="O50" s="80">
        <f t="shared" si="34"/>
        <v>400</v>
      </c>
      <c r="P50" s="80">
        <f t="shared" si="34"/>
        <v>23200</v>
      </c>
      <c r="Q50" s="80">
        <f t="shared" si="34"/>
        <v>84150.11</v>
      </c>
      <c r="R50" s="80">
        <f t="shared" si="34"/>
        <v>105846</v>
      </c>
      <c r="S50" s="80">
        <f t="shared" si="34"/>
        <v>605849.8899999999</v>
      </c>
    </row>
    <row r="51" spans="1:19" ht="30.75" customHeight="1" x14ac:dyDescent="0.2">
      <c r="A51" s="179" t="s">
        <v>22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1"/>
    </row>
    <row r="52" spans="1:19" ht="22.5" customHeight="1" x14ac:dyDescent="0.35">
      <c r="A52" s="44">
        <v>33</v>
      </c>
      <c r="B52" s="34" t="s">
        <v>74</v>
      </c>
      <c r="C52" s="34" t="s">
        <v>41</v>
      </c>
      <c r="D52" s="34" t="s">
        <v>22</v>
      </c>
      <c r="E52" s="34" t="s">
        <v>44</v>
      </c>
      <c r="F52" s="35" t="s">
        <v>242</v>
      </c>
      <c r="G52" s="47">
        <v>40000</v>
      </c>
      <c r="H52" s="36">
        <v>442.65</v>
      </c>
      <c r="I52" s="122">
        <f>G52*2.87/100</f>
        <v>1148</v>
      </c>
      <c r="J52" s="122">
        <f>G52*7.1/100</f>
        <v>2840</v>
      </c>
      <c r="K52" s="122">
        <f>G52*1.15%</f>
        <v>460</v>
      </c>
      <c r="L52" s="122">
        <f>G52*3.04/100</f>
        <v>1216</v>
      </c>
      <c r="M52" s="122">
        <f>+G52*7.09%</f>
        <v>2836</v>
      </c>
      <c r="N52" s="122"/>
      <c r="O52" s="122">
        <v>25</v>
      </c>
      <c r="P52" s="39">
        <v>5225</v>
      </c>
      <c r="Q52" s="122">
        <f>H52+I52+L52+N52+P52+O52</f>
        <v>8056.65</v>
      </c>
      <c r="R52" s="122">
        <f>J52+K52+M52+P52</f>
        <v>11361</v>
      </c>
      <c r="S52" s="122">
        <f>G52-Q52</f>
        <v>31943.35</v>
      </c>
    </row>
    <row r="53" spans="1:19" ht="22.5" customHeight="1" x14ac:dyDescent="0.35">
      <c r="A53" s="44">
        <v>34</v>
      </c>
      <c r="B53" s="34" t="s">
        <v>117</v>
      </c>
      <c r="C53" s="34" t="s">
        <v>41</v>
      </c>
      <c r="D53" s="34" t="s">
        <v>22</v>
      </c>
      <c r="E53" s="34" t="s">
        <v>72</v>
      </c>
      <c r="F53" s="35" t="s">
        <v>25</v>
      </c>
      <c r="G53" s="47">
        <v>70000</v>
      </c>
      <c r="H53" s="36">
        <v>4984.49</v>
      </c>
      <c r="I53" s="122">
        <f>G53*2.87/100</f>
        <v>2009</v>
      </c>
      <c r="J53" s="122">
        <f>G53*7.1/100</f>
        <v>4970</v>
      </c>
      <c r="K53" s="122">
        <f>G53*1.15%</f>
        <v>805</v>
      </c>
      <c r="L53" s="122">
        <f>G53*3.04/100</f>
        <v>2128</v>
      </c>
      <c r="M53" s="122">
        <f>+G53*7.09%</f>
        <v>4963</v>
      </c>
      <c r="N53" s="122">
        <v>1919.78</v>
      </c>
      <c r="O53" s="122">
        <v>25</v>
      </c>
      <c r="P53" s="39">
        <v>3100</v>
      </c>
      <c r="Q53" s="122">
        <f>H53+I53+L53+N53+P53+O53</f>
        <v>14166.27</v>
      </c>
      <c r="R53" s="122">
        <f>J53+K53+M53+P53</f>
        <v>13838</v>
      </c>
      <c r="S53" s="122">
        <f>G53-Q53</f>
        <v>55833.729999999996</v>
      </c>
    </row>
    <row r="54" spans="1:19" ht="22.5" customHeight="1" x14ac:dyDescent="0.35">
      <c r="A54" s="44">
        <v>35</v>
      </c>
      <c r="B54" s="34" t="s">
        <v>177</v>
      </c>
      <c r="C54" s="34" t="s">
        <v>41</v>
      </c>
      <c r="D54" s="34" t="s">
        <v>22</v>
      </c>
      <c r="E54" s="34" t="s">
        <v>72</v>
      </c>
      <c r="F54" s="35" t="s">
        <v>242</v>
      </c>
      <c r="G54" s="47">
        <v>55000</v>
      </c>
      <c r="H54" s="36">
        <v>2604.85</v>
      </c>
      <c r="I54" s="122">
        <f>G54*2.87/100</f>
        <v>1578.5</v>
      </c>
      <c r="J54" s="122">
        <f>G54*7.1/100</f>
        <v>3905</v>
      </c>
      <c r="K54" s="122">
        <f>G54*1.15%</f>
        <v>632.5</v>
      </c>
      <c r="L54" s="122">
        <f>G54*3.04/100</f>
        <v>1672</v>
      </c>
      <c r="M54" s="122">
        <f>+G54*7.09%</f>
        <v>3899.5000000000005</v>
      </c>
      <c r="N54" s="122"/>
      <c r="O54" s="122">
        <v>25</v>
      </c>
      <c r="P54" s="39">
        <v>8700.7999999999993</v>
      </c>
      <c r="Q54" s="122">
        <f>H54+I54+L54+N54+P54+O54</f>
        <v>14581.15</v>
      </c>
      <c r="R54" s="122">
        <f>J54+K54+M54+P54</f>
        <v>17137.8</v>
      </c>
      <c r="S54" s="122">
        <f>G54-Q54</f>
        <v>40418.85</v>
      </c>
    </row>
    <row r="55" spans="1:19" ht="22.5" customHeight="1" x14ac:dyDescent="0.35">
      <c r="A55" s="44">
        <v>36</v>
      </c>
      <c r="B55" s="34" t="s">
        <v>192</v>
      </c>
      <c r="C55" s="34" t="s">
        <v>41</v>
      </c>
      <c r="D55" s="34" t="s">
        <v>22</v>
      </c>
      <c r="E55" s="34" t="s">
        <v>44</v>
      </c>
      <c r="F55" s="35" t="s">
        <v>25</v>
      </c>
      <c r="G55" s="47">
        <v>40000</v>
      </c>
      <c r="H55" s="36">
        <v>442.65</v>
      </c>
      <c r="I55" s="122">
        <f>G55*2.87/100</f>
        <v>1148</v>
      </c>
      <c r="J55" s="122">
        <f>G55*7.1/100</f>
        <v>2840</v>
      </c>
      <c r="K55" s="122">
        <f>G55*1.15%</f>
        <v>460</v>
      </c>
      <c r="L55" s="122">
        <f>G55*3.04/100</f>
        <v>1216</v>
      </c>
      <c r="M55" s="122">
        <f>+G55*7.09%</f>
        <v>2836</v>
      </c>
      <c r="N55" s="122"/>
      <c r="O55" s="122">
        <v>25</v>
      </c>
      <c r="P55" s="39">
        <v>0</v>
      </c>
      <c r="Q55" s="122">
        <f>H55+I55+L55+N55+P55+O55</f>
        <v>2831.65</v>
      </c>
      <c r="R55" s="122">
        <f>J55+K55+M55+P55</f>
        <v>6136</v>
      </c>
      <c r="S55" s="122">
        <f>G55-Q55</f>
        <v>37168.35</v>
      </c>
    </row>
    <row r="56" spans="1:19" ht="22.5" customHeight="1" x14ac:dyDescent="0.35">
      <c r="A56" s="44">
        <v>37</v>
      </c>
      <c r="B56" s="34" t="s">
        <v>193</v>
      </c>
      <c r="C56" s="34" t="s">
        <v>41</v>
      </c>
      <c r="D56" s="34" t="s">
        <v>22</v>
      </c>
      <c r="E56" s="34" t="s">
        <v>72</v>
      </c>
      <c r="F56" s="35" t="s">
        <v>25</v>
      </c>
      <c r="G56" s="47">
        <v>75000</v>
      </c>
      <c r="H56" s="36">
        <v>6309.35</v>
      </c>
      <c r="I56" s="122">
        <f>G56*2.87/100</f>
        <v>2152.5</v>
      </c>
      <c r="J56" s="122">
        <f>G56*7.1/100</f>
        <v>5325</v>
      </c>
      <c r="K56" s="122">
        <f>G56*1.15%</f>
        <v>862.5</v>
      </c>
      <c r="L56" s="122">
        <f>G56*3.04/100</f>
        <v>2280</v>
      </c>
      <c r="M56" s="122">
        <f>+G56*7.09%</f>
        <v>5317.5</v>
      </c>
      <c r="N56" s="122"/>
      <c r="O56" s="122">
        <v>25</v>
      </c>
      <c r="P56" s="39">
        <v>4267.6499999999996</v>
      </c>
      <c r="Q56" s="122">
        <f>H56+I56+L56+N56+P56+O56</f>
        <v>15034.5</v>
      </c>
      <c r="R56" s="122">
        <f>J56+K56+M56+P56</f>
        <v>15772.65</v>
      </c>
      <c r="S56" s="122">
        <f>G56-Q56</f>
        <v>59965.5</v>
      </c>
    </row>
    <row r="57" spans="1:19" ht="23.25" customHeight="1" thickBot="1" x14ac:dyDescent="0.25">
      <c r="A57" s="208" t="s">
        <v>26</v>
      </c>
      <c r="B57" s="208"/>
      <c r="C57" s="208"/>
      <c r="D57" s="208"/>
      <c r="E57" s="208"/>
      <c r="F57" s="99"/>
      <c r="G57" s="80">
        <f>SUM(G52:G56)</f>
        <v>280000</v>
      </c>
      <c r="H57" s="80">
        <f t="shared" ref="H57:S57" si="35">SUM(H52:H56)</f>
        <v>14783.99</v>
      </c>
      <c r="I57" s="80">
        <f t="shared" si="35"/>
        <v>8036</v>
      </c>
      <c r="J57" s="80">
        <f t="shared" si="35"/>
        <v>19880</v>
      </c>
      <c r="K57" s="80">
        <f t="shared" si="35"/>
        <v>3220</v>
      </c>
      <c r="L57" s="80">
        <f t="shared" si="35"/>
        <v>8512</v>
      </c>
      <c r="M57" s="80">
        <f t="shared" si="35"/>
        <v>19852</v>
      </c>
      <c r="N57" s="80">
        <f t="shared" si="35"/>
        <v>1919.78</v>
      </c>
      <c r="O57" s="80">
        <f t="shared" si="35"/>
        <v>125</v>
      </c>
      <c r="P57" s="80">
        <f t="shared" si="35"/>
        <v>21293.449999999997</v>
      </c>
      <c r="Q57" s="80">
        <f t="shared" si="35"/>
        <v>54670.22</v>
      </c>
      <c r="R57" s="80">
        <f t="shared" si="35"/>
        <v>64245.450000000004</v>
      </c>
      <c r="S57" s="80">
        <f t="shared" si="35"/>
        <v>225329.78</v>
      </c>
    </row>
    <row r="58" spans="1:19" ht="34.5" customHeight="1" x14ac:dyDescent="0.2">
      <c r="A58" s="179" t="s">
        <v>38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1"/>
    </row>
    <row r="59" spans="1:19" ht="21" x14ac:dyDescent="0.35">
      <c r="A59" s="100">
        <v>38</v>
      </c>
      <c r="B59" s="45" t="s">
        <v>43</v>
      </c>
      <c r="C59" s="45" t="s">
        <v>41</v>
      </c>
      <c r="D59" s="45" t="s">
        <v>38</v>
      </c>
      <c r="E59" s="45" t="s">
        <v>191</v>
      </c>
      <c r="F59" s="35" t="s">
        <v>25</v>
      </c>
      <c r="G59" s="122">
        <v>90000</v>
      </c>
      <c r="H59" s="122">
        <v>9753.19</v>
      </c>
      <c r="I59" s="122">
        <f t="shared" ref="I59:I66" si="36">G59*2.87/100</f>
        <v>2583</v>
      </c>
      <c r="J59" s="122">
        <f t="shared" ref="J59:J66" si="37">G59*7.1/100</f>
        <v>6390</v>
      </c>
      <c r="K59" s="122">
        <f t="shared" ref="K59:K66" si="38">+G59*1.15%</f>
        <v>1035</v>
      </c>
      <c r="L59" s="122">
        <f t="shared" ref="L59:L66" si="39">G59*3.04/100</f>
        <v>2736</v>
      </c>
      <c r="M59" s="122">
        <f t="shared" ref="M59:M66" si="40">+G59*7.09%</f>
        <v>6381</v>
      </c>
      <c r="N59" s="122"/>
      <c r="O59" s="122">
        <v>25</v>
      </c>
      <c r="P59" s="122">
        <v>11683.91</v>
      </c>
      <c r="Q59" s="122">
        <f t="shared" ref="Q59:Q66" si="41">H59+I59+L59+N59+P59+O59</f>
        <v>26781.1</v>
      </c>
      <c r="R59" s="122">
        <f t="shared" ref="R59:R66" si="42">J59+K59+M59</f>
        <v>13806</v>
      </c>
      <c r="S59" s="122">
        <f t="shared" ref="S59:S66" si="43">G59-Q59</f>
        <v>63218.9</v>
      </c>
    </row>
    <row r="60" spans="1:19" ht="21" x14ac:dyDescent="0.35">
      <c r="A60" s="100">
        <v>39</v>
      </c>
      <c r="B60" s="45" t="s">
        <v>246</v>
      </c>
      <c r="C60" s="45" t="s">
        <v>41</v>
      </c>
      <c r="D60" s="45" t="s">
        <v>38</v>
      </c>
      <c r="E60" s="45" t="s">
        <v>247</v>
      </c>
      <c r="F60" s="35" t="s">
        <v>25</v>
      </c>
      <c r="G60" s="122">
        <v>35000</v>
      </c>
      <c r="H60" s="122"/>
      <c r="I60" s="122">
        <f t="shared" si="36"/>
        <v>1004.5</v>
      </c>
      <c r="J60" s="122">
        <f t="shared" si="37"/>
        <v>2485</v>
      </c>
      <c r="K60" s="122">
        <f t="shared" si="38"/>
        <v>402.5</v>
      </c>
      <c r="L60" s="122">
        <f t="shared" si="39"/>
        <v>1064</v>
      </c>
      <c r="M60" s="122">
        <f t="shared" si="40"/>
        <v>2481.5</v>
      </c>
      <c r="N60" s="122"/>
      <c r="O60" s="122">
        <v>25</v>
      </c>
      <c r="P60" s="122">
        <v>2100</v>
      </c>
      <c r="Q60" s="122">
        <f t="shared" si="41"/>
        <v>4193.5</v>
      </c>
      <c r="R60" s="122">
        <f t="shared" si="42"/>
        <v>5369</v>
      </c>
      <c r="S60" s="122">
        <f t="shared" si="43"/>
        <v>30806.5</v>
      </c>
    </row>
    <row r="61" spans="1:19" ht="21" x14ac:dyDescent="0.35">
      <c r="A61" s="100">
        <v>40</v>
      </c>
      <c r="B61" s="45" t="s">
        <v>339</v>
      </c>
      <c r="C61" s="45" t="s">
        <v>41</v>
      </c>
      <c r="D61" s="45" t="s">
        <v>38</v>
      </c>
      <c r="E61" s="45" t="s">
        <v>308</v>
      </c>
      <c r="F61" s="35" t="s">
        <v>25</v>
      </c>
      <c r="G61" s="122">
        <v>45000</v>
      </c>
      <c r="H61" s="122">
        <v>1148.33</v>
      </c>
      <c r="I61" s="122">
        <f t="shared" si="36"/>
        <v>1291.5</v>
      </c>
      <c r="J61" s="122">
        <f t="shared" si="37"/>
        <v>3195</v>
      </c>
      <c r="K61" s="122">
        <f t="shared" si="38"/>
        <v>517.5</v>
      </c>
      <c r="L61" s="122">
        <f t="shared" si="39"/>
        <v>1368</v>
      </c>
      <c r="M61" s="122">
        <f t="shared" si="40"/>
        <v>3190.5</v>
      </c>
      <c r="N61" s="122"/>
      <c r="O61" s="122">
        <v>25</v>
      </c>
      <c r="P61" s="122"/>
      <c r="Q61" s="122">
        <f t="shared" si="41"/>
        <v>3832.83</v>
      </c>
      <c r="R61" s="122">
        <f t="shared" si="42"/>
        <v>6903</v>
      </c>
      <c r="S61" s="122">
        <f t="shared" si="43"/>
        <v>41167.17</v>
      </c>
    </row>
    <row r="62" spans="1:19" ht="21" x14ac:dyDescent="0.35">
      <c r="A62" s="100">
        <v>41</v>
      </c>
      <c r="B62" s="45" t="s">
        <v>310</v>
      </c>
      <c r="C62" s="45" t="s">
        <v>40</v>
      </c>
      <c r="D62" s="45" t="s">
        <v>38</v>
      </c>
      <c r="E62" s="45" t="s">
        <v>309</v>
      </c>
      <c r="F62" s="35" t="s">
        <v>25</v>
      </c>
      <c r="G62" s="122">
        <v>40000</v>
      </c>
      <c r="H62" s="122">
        <v>442.65</v>
      </c>
      <c r="I62" s="122">
        <f t="shared" si="36"/>
        <v>1148</v>
      </c>
      <c r="J62" s="122">
        <f t="shared" si="37"/>
        <v>2840</v>
      </c>
      <c r="K62" s="122">
        <f t="shared" si="38"/>
        <v>460</v>
      </c>
      <c r="L62" s="122">
        <f t="shared" si="39"/>
        <v>1216</v>
      </c>
      <c r="M62" s="122">
        <f t="shared" si="40"/>
        <v>2836</v>
      </c>
      <c r="N62" s="122"/>
      <c r="O62" s="122">
        <v>25</v>
      </c>
      <c r="P62" s="122"/>
      <c r="Q62" s="122">
        <f t="shared" si="41"/>
        <v>2831.65</v>
      </c>
      <c r="R62" s="122">
        <f t="shared" si="42"/>
        <v>6136</v>
      </c>
      <c r="S62" s="122">
        <f t="shared" si="43"/>
        <v>37168.35</v>
      </c>
    </row>
    <row r="63" spans="1:19" ht="21" x14ac:dyDescent="0.35">
      <c r="A63" s="100">
        <v>42</v>
      </c>
      <c r="B63" s="45" t="s">
        <v>307</v>
      </c>
      <c r="C63" s="45" t="s">
        <v>41</v>
      </c>
      <c r="D63" s="45" t="s">
        <v>38</v>
      </c>
      <c r="E63" s="45" t="s">
        <v>306</v>
      </c>
      <c r="F63" s="35" t="s">
        <v>25</v>
      </c>
      <c r="G63" s="122">
        <v>45000</v>
      </c>
      <c r="H63" s="122">
        <v>1148.33</v>
      </c>
      <c r="I63" s="122">
        <f t="shared" si="36"/>
        <v>1291.5</v>
      </c>
      <c r="J63" s="122">
        <f t="shared" si="37"/>
        <v>3195</v>
      </c>
      <c r="K63" s="122">
        <f t="shared" si="38"/>
        <v>517.5</v>
      </c>
      <c r="L63" s="122">
        <f t="shared" si="39"/>
        <v>1368</v>
      </c>
      <c r="M63" s="122">
        <f t="shared" si="40"/>
        <v>3190.5</v>
      </c>
      <c r="N63" s="122"/>
      <c r="O63" s="122">
        <v>25</v>
      </c>
      <c r="P63" s="122">
        <v>5000</v>
      </c>
      <c r="Q63" s="122">
        <f t="shared" si="41"/>
        <v>8832.83</v>
      </c>
      <c r="R63" s="122">
        <f t="shared" si="42"/>
        <v>6903</v>
      </c>
      <c r="S63" s="122">
        <f t="shared" si="43"/>
        <v>36167.17</v>
      </c>
    </row>
    <row r="64" spans="1:19" ht="21" x14ac:dyDescent="0.35">
      <c r="A64" s="100">
        <v>43</v>
      </c>
      <c r="B64" s="45" t="s">
        <v>348</v>
      </c>
      <c r="C64" s="45" t="s">
        <v>41</v>
      </c>
      <c r="D64" s="45" t="s">
        <v>38</v>
      </c>
      <c r="E64" s="45" t="s">
        <v>194</v>
      </c>
      <c r="F64" s="35" t="s">
        <v>25</v>
      </c>
      <c r="G64" s="122">
        <v>35000</v>
      </c>
      <c r="H64" s="122"/>
      <c r="I64" s="122">
        <f>G64*2.87/100</f>
        <v>1004.5</v>
      </c>
      <c r="J64" s="122">
        <f>G64*7.1/100</f>
        <v>2485</v>
      </c>
      <c r="K64" s="122">
        <f>+G64*1.15%</f>
        <v>402.5</v>
      </c>
      <c r="L64" s="122">
        <f>G64*3.04/100</f>
        <v>1064</v>
      </c>
      <c r="M64" s="122">
        <f>+G64*7.09%</f>
        <v>2481.5</v>
      </c>
      <c r="N64" s="122"/>
      <c r="O64" s="122">
        <v>25</v>
      </c>
      <c r="P64" s="122"/>
      <c r="Q64" s="122">
        <f>H64+I64+L64+N64+P64+O64</f>
        <v>2093.5</v>
      </c>
      <c r="R64" s="122">
        <f>J64+K64+M64</f>
        <v>5369</v>
      </c>
      <c r="S64" s="122">
        <f>G64-Q64</f>
        <v>32906.5</v>
      </c>
    </row>
    <row r="65" spans="1:19" ht="21" x14ac:dyDescent="0.35">
      <c r="A65" s="100">
        <v>44</v>
      </c>
      <c r="B65" s="45" t="s">
        <v>384</v>
      </c>
      <c r="C65" s="45" t="s">
        <v>41</v>
      </c>
      <c r="D65" s="45" t="s">
        <v>38</v>
      </c>
      <c r="E65" s="45" t="s">
        <v>194</v>
      </c>
      <c r="F65" s="35" t="s">
        <v>25</v>
      </c>
      <c r="G65" s="122">
        <v>45000</v>
      </c>
      <c r="H65" s="122">
        <v>1148.33</v>
      </c>
      <c r="I65" s="122">
        <f>G65*2.87/100</f>
        <v>1291.5</v>
      </c>
      <c r="J65" s="122">
        <f>G65*7.1/100</f>
        <v>3195</v>
      </c>
      <c r="K65" s="122">
        <f>+G65*1.15%</f>
        <v>517.5</v>
      </c>
      <c r="L65" s="122">
        <f>G65*3.04/100</f>
        <v>1368</v>
      </c>
      <c r="M65" s="122">
        <f>+G65*7.09%</f>
        <v>3190.5</v>
      </c>
      <c r="N65" s="122"/>
      <c r="O65" s="122">
        <v>25</v>
      </c>
      <c r="P65" s="122"/>
      <c r="Q65" s="122">
        <f>H65+I65+L65+N65+P65+O65</f>
        <v>3832.83</v>
      </c>
      <c r="R65" s="122">
        <f>J65+K65+M65</f>
        <v>6903</v>
      </c>
      <c r="S65" s="122">
        <f>G65-Q65</f>
        <v>41167.17</v>
      </c>
    </row>
    <row r="66" spans="1:19" ht="21" x14ac:dyDescent="0.35">
      <c r="A66" s="100">
        <v>45</v>
      </c>
      <c r="B66" s="45" t="s">
        <v>305</v>
      </c>
      <c r="C66" s="45" t="s">
        <v>40</v>
      </c>
      <c r="D66" s="45" t="s">
        <v>38</v>
      </c>
      <c r="E66" s="45" t="s">
        <v>194</v>
      </c>
      <c r="F66" s="35" t="s">
        <v>25</v>
      </c>
      <c r="G66" s="122">
        <v>32000</v>
      </c>
      <c r="H66" s="122"/>
      <c r="I66" s="122">
        <f t="shared" si="36"/>
        <v>918.4</v>
      </c>
      <c r="J66" s="122">
        <f t="shared" si="37"/>
        <v>2272</v>
      </c>
      <c r="K66" s="122">
        <f t="shared" si="38"/>
        <v>368</v>
      </c>
      <c r="L66" s="122">
        <f t="shared" si="39"/>
        <v>972.8</v>
      </c>
      <c r="M66" s="122">
        <f t="shared" si="40"/>
        <v>2268.8000000000002</v>
      </c>
      <c r="N66" s="122"/>
      <c r="O66" s="122">
        <v>25</v>
      </c>
      <c r="P66" s="122"/>
      <c r="Q66" s="122">
        <f t="shared" si="41"/>
        <v>1916.1999999999998</v>
      </c>
      <c r="R66" s="122">
        <f t="shared" si="42"/>
        <v>4908.8</v>
      </c>
      <c r="S66" s="122">
        <f t="shared" si="43"/>
        <v>30083.8</v>
      </c>
    </row>
    <row r="67" spans="1:19" ht="21.75" thickBot="1" x14ac:dyDescent="0.25">
      <c r="A67" s="208" t="s">
        <v>26</v>
      </c>
      <c r="B67" s="208"/>
      <c r="C67" s="208"/>
      <c r="D67" s="208"/>
      <c r="E67" s="208"/>
      <c r="F67" s="35"/>
      <c r="G67" s="78">
        <f t="shared" ref="G67:S67" si="44">SUM(G59:G66)</f>
        <v>367000</v>
      </c>
      <c r="H67" s="78">
        <f t="shared" si="44"/>
        <v>13640.83</v>
      </c>
      <c r="I67" s="78">
        <f t="shared" si="44"/>
        <v>10532.9</v>
      </c>
      <c r="J67" s="78">
        <f t="shared" si="44"/>
        <v>26057</v>
      </c>
      <c r="K67" s="78">
        <f t="shared" si="44"/>
        <v>4220.5</v>
      </c>
      <c r="L67" s="78">
        <f t="shared" si="44"/>
        <v>11156.8</v>
      </c>
      <c r="M67" s="78">
        <f t="shared" si="44"/>
        <v>26020.3</v>
      </c>
      <c r="N67" s="78">
        <f t="shared" si="44"/>
        <v>0</v>
      </c>
      <c r="O67" s="78">
        <f t="shared" si="44"/>
        <v>200</v>
      </c>
      <c r="P67" s="78">
        <f t="shared" si="44"/>
        <v>18783.91</v>
      </c>
      <c r="Q67" s="78">
        <f t="shared" si="44"/>
        <v>54314.44</v>
      </c>
      <c r="R67" s="78">
        <f t="shared" si="44"/>
        <v>56297.8</v>
      </c>
      <c r="S67" s="78">
        <f t="shared" si="44"/>
        <v>312685.56</v>
      </c>
    </row>
    <row r="68" spans="1:19" ht="35.25" customHeight="1" x14ac:dyDescent="0.2">
      <c r="A68" s="179" t="s">
        <v>23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1"/>
    </row>
    <row r="69" spans="1:19" ht="21" x14ac:dyDescent="0.35">
      <c r="A69" s="44">
        <v>46</v>
      </c>
      <c r="B69" s="34" t="s">
        <v>139</v>
      </c>
      <c r="C69" s="34" t="s">
        <v>41</v>
      </c>
      <c r="D69" s="34" t="s">
        <v>23</v>
      </c>
      <c r="E69" s="34" t="s">
        <v>140</v>
      </c>
      <c r="F69" s="35" t="s">
        <v>242</v>
      </c>
      <c r="G69" s="47">
        <v>120000</v>
      </c>
      <c r="H69" s="36">
        <v>15850.05</v>
      </c>
      <c r="I69" s="122">
        <f>+G69*2.87%</f>
        <v>3444</v>
      </c>
      <c r="J69" s="122">
        <f>G69*7.1/100</f>
        <v>8520</v>
      </c>
      <c r="K69" s="122">
        <f>G69*1.15%</f>
        <v>1380</v>
      </c>
      <c r="L69" s="122">
        <f>G69*3.04%</f>
        <v>3648</v>
      </c>
      <c r="M69" s="122">
        <f>G69*7.09%</f>
        <v>8508</v>
      </c>
      <c r="N69" s="122">
        <v>3839.56</v>
      </c>
      <c r="O69" s="122">
        <v>25</v>
      </c>
      <c r="P69" s="42">
        <v>100</v>
      </c>
      <c r="Q69" s="122">
        <f>H69+I69+L69+N69+P69+O69</f>
        <v>26906.61</v>
      </c>
      <c r="R69" s="122">
        <f>J69+K69+M69</f>
        <v>18408</v>
      </c>
      <c r="S69" s="122">
        <f>G69-Q69</f>
        <v>93093.39</v>
      </c>
    </row>
    <row r="70" spans="1:19" ht="21" x14ac:dyDescent="0.35">
      <c r="A70" s="44">
        <v>47</v>
      </c>
      <c r="B70" s="34" t="s">
        <v>147</v>
      </c>
      <c r="C70" s="34" t="s">
        <v>41</v>
      </c>
      <c r="D70" s="34" t="s">
        <v>23</v>
      </c>
      <c r="E70" s="34" t="s">
        <v>148</v>
      </c>
      <c r="F70" s="35" t="s">
        <v>242</v>
      </c>
      <c r="G70" s="47">
        <v>50000</v>
      </c>
      <c r="H70" s="36">
        <v>1854</v>
      </c>
      <c r="I70" s="122">
        <f>+G70*2.87%</f>
        <v>1435</v>
      </c>
      <c r="J70" s="122">
        <f>G70*7.1/100</f>
        <v>3550</v>
      </c>
      <c r="K70" s="122">
        <f>G70*1.15%</f>
        <v>575</v>
      </c>
      <c r="L70" s="122">
        <f>G70*3.04%</f>
        <v>1520</v>
      </c>
      <c r="M70" s="122">
        <f>G70*7.09%</f>
        <v>3545.0000000000005</v>
      </c>
      <c r="N70" s="122"/>
      <c r="O70" s="122">
        <v>25</v>
      </c>
      <c r="P70" s="42">
        <v>5326.1</v>
      </c>
      <c r="Q70" s="122">
        <f>H70+I70+L70+N70+P70+O70</f>
        <v>10160.1</v>
      </c>
      <c r="R70" s="122">
        <f>J70+K70+M70</f>
        <v>7670</v>
      </c>
      <c r="S70" s="122">
        <f>G70-Q70</f>
        <v>39839.9</v>
      </c>
    </row>
    <row r="71" spans="1:19" ht="21" x14ac:dyDescent="0.35">
      <c r="A71" s="44">
        <v>48</v>
      </c>
      <c r="B71" s="34" t="s">
        <v>154</v>
      </c>
      <c r="C71" s="34" t="s">
        <v>41</v>
      </c>
      <c r="D71" s="34" t="s">
        <v>23</v>
      </c>
      <c r="E71" s="34" t="s">
        <v>155</v>
      </c>
      <c r="F71" s="35" t="s">
        <v>242</v>
      </c>
      <c r="G71" s="47">
        <v>35000</v>
      </c>
      <c r="H71" s="36"/>
      <c r="I71" s="122">
        <f>+G71*2.87%</f>
        <v>1004.5</v>
      </c>
      <c r="J71" s="122">
        <f>G71*7.1/100</f>
        <v>2485</v>
      </c>
      <c r="K71" s="122">
        <f>G71*1.13%</f>
        <v>395.5</v>
      </c>
      <c r="L71" s="122">
        <f>G71*3.04%</f>
        <v>1064</v>
      </c>
      <c r="M71" s="122">
        <f>G71*7.09%</f>
        <v>2481.5</v>
      </c>
      <c r="N71" s="122"/>
      <c r="O71" s="122">
        <v>25</v>
      </c>
      <c r="P71" s="42">
        <v>9087.1</v>
      </c>
      <c r="Q71" s="122">
        <f>H71+I71+L71+N71+P71+O71</f>
        <v>11180.6</v>
      </c>
      <c r="R71" s="122">
        <f>J71+K71+M71</f>
        <v>5362</v>
      </c>
      <c r="S71" s="122">
        <f>G71-Q71</f>
        <v>23819.4</v>
      </c>
    </row>
    <row r="72" spans="1:19" ht="24.75" customHeight="1" thickBot="1" x14ac:dyDescent="0.25">
      <c r="A72" s="208" t="s">
        <v>26</v>
      </c>
      <c r="B72" s="208"/>
      <c r="C72" s="208"/>
      <c r="D72" s="208"/>
      <c r="E72" s="208"/>
      <c r="F72" s="35"/>
      <c r="G72" s="78">
        <f>SUM(G69:G71)</f>
        <v>205000</v>
      </c>
      <c r="H72" s="78">
        <f t="shared" ref="H72:S72" si="45">SUM(H69:H71)</f>
        <v>17704.05</v>
      </c>
      <c r="I72" s="78">
        <f t="shared" si="45"/>
        <v>5883.5</v>
      </c>
      <c r="J72" s="78">
        <f t="shared" si="45"/>
        <v>14555</v>
      </c>
      <c r="K72" s="78">
        <f t="shared" si="45"/>
        <v>2350.5</v>
      </c>
      <c r="L72" s="78">
        <f t="shared" si="45"/>
        <v>6232</v>
      </c>
      <c r="M72" s="78">
        <f t="shared" si="45"/>
        <v>14534.5</v>
      </c>
      <c r="N72" s="78">
        <f t="shared" si="45"/>
        <v>3839.56</v>
      </c>
      <c r="O72" s="78">
        <f t="shared" si="45"/>
        <v>75</v>
      </c>
      <c r="P72" s="78">
        <f t="shared" si="45"/>
        <v>14513.2</v>
      </c>
      <c r="Q72" s="78">
        <f t="shared" si="45"/>
        <v>48247.31</v>
      </c>
      <c r="R72" s="78">
        <f t="shared" si="45"/>
        <v>31440</v>
      </c>
      <c r="S72" s="78">
        <f t="shared" si="45"/>
        <v>156752.69</v>
      </c>
    </row>
    <row r="73" spans="1:19" ht="36.75" customHeight="1" x14ac:dyDescent="0.2">
      <c r="A73" s="179" t="s">
        <v>111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1"/>
    </row>
    <row r="74" spans="1:19" ht="23.25" customHeight="1" x14ac:dyDescent="0.35">
      <c r="A74" s="44">
        <v>49</v>
      </c>
      <c r="B74" s="43" t="s">
        <v>112</v>
      </c>
      <c r="C74" s="43" t="s">
        <v>41</v>
      </c>
      <c r="D74" s="34" t="s">
        <v>111</v>
      </c>
      <c r="E74" s="50" t="s">
        <v>46</v>
      </c>
      <c r="F74" s="44" t="s">
        <v>242</v>
      </c>
      <c r="G74" s="122">
        <v>55000</v>
      </c>
      <c r="H74" s="122">
        <v>2271.71</v>
      </c>
      <c r="I74" s="122">
        <f>G74*2.87/100</f>
        <v>1578.5</v>
      </c>
      <c r="J74" s="122">
        <f>G74*7.1/100</f>
        <v>3905</v>
      </c>
      <c r="K74" s="122">
        <f>G74*1.15%</f>
        <v>632.5</v>
      </c>
      <c r="L74" s="122">
        <f>G74*3.04%</f>
        <v>1672</v>
      </c>
      <c r="M74" s="122">
        <f>G74*7.09%</f>
        <v>3899.5000000000005</v>
      </c>
      <c r="N74" s="122">
        <v>1919.78</v>
      </c>
      <c r="O74" s="122">
        <v>25</v>
      </c>
      <c r="P74" s="122">
        <v>8594.69</v>
      </c>
      <c r="Q74" s="122">
        <f>H74+I74+L74+N74+P74+O74</f>
        <v>16061.68</v>
      </c>
      <c r="R74" s="122">
        <f>J74+K74+M74</f>
        <v>8437</v>
      </c>
      <c r="S74" s="122">
        <f>G74-Q74</f>
        <v>38938.32</v>
      </c>
    </row>
    <row r="75" spans="1:19" ht="27.75" customHeight="1" thickBot="1" x14ac:dyDescent="0.25">
      <c r="A75" s="208" t="s">
        <v>26</v>
      </c>
      <c r="B75" s="208"/>
      <c r="C75" s="208"/>
      <c r="D75" s="208"/>
      <c r="E75" s="208"/>
      <c r="F75" s="35"/>
      <c r="G75" s="78">
        <f t="shared" ref="G75:S75" si="46">SUM(G74:G74)</f>
        <v>55000</v>
      </c>
      <c r="H75" s="78">
        <f t="shared" si="46"/>
        <v>2271.71</v>
      </c>
      <c r="I75" s="78">
        <f t="shared" si="46"/>
        <v>1578.5</v>
      </c>
      <c r="J75" s="78">
        <f t="shared" si="46"/>
        <v>3905</v>
      </c>
      <c r="K75" s="78">
        <f t="shared" si="46"/>
        <v>632.5</v>
      </c>
      <c r="L75" s="78">
        <f t="shared" si="46"/>
        <v>1672</v>
      </c>
      <c r="M75" s="78">
        <f t="shared" si="46"/>
        <v>3899.5000000000005</v>
      </c>
      <c r="N75" s="78">
        <f t="shared" si="46"/>
        <v>1919.78</v>
      </c>
      <c r="O75" s="78">
        <f t="shared" si="46"/>
        <v>25</v>
      </c>
      <c r="P75" s="78">
        <f t="shared" si="46"/>
        <v>8594.69</v>
      </c>
      <c r="Q75" s="78">
        <f t="shared" si="46"/>
        <v>16061.68</v>
      </c>
      <c r="R75" s="78">
        <f t="shared" si="46"/>
        <v>8437</v>
      </c>
      <c r="S75" s="78">
        <f t="shared" si="46"/>
        <v>38938.32</v>
      </c>
    </row>
    <row r="76" spans="1:19" ht="41.25" customHeight="1" x14ac:dyDescent="0.2">
      <c r="A76" s="179" t="s">
        <v>69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1"/>
    </row>
    <row r="77" spans="1:19" ht="21" customHeight="1" x14ac:dyDescent="0.35">
      <c r="A77" s="44">
        <v>50</v>
      </c>
      <c r="B77" s="34" t="s">
        <v>48</v>
      </c>
      <c r="C77" s="34" t="s">
        <v>41</v>
      </c>
      <c r="D77" s="34" t="s">
        <v>47</v>
      </c>
      <c r="E77" s="101" t="s">
        <v>351</v>
      </c>
      <c r="F77" s="35" t="s">
        <v>25</v>
      </c>
      <c r="G77" s="122">
        <v>70000</v>
      </c>
      <c r="H77" s="122">
        <v>5435.08</v>
      </c>
      <c r="I77" s="122">
        <f t="shared" ref="I77:I87" si="47">G77*2.87/100</f>
        <v>2009</v>
      </c>
      <c r="J77" s="122">
        <f>G77*7.1/100</f>
        <v>4970</v>
      </c>
      <c r="K77" s="122">
        <f>G77*1.15%</f>
        <v>805</v>
      </c>
      <c r="L77" s="122">
        <f>+G77*3.04%</f>
        <v>2128</v>
      </c>
      <c r="M77" s="122">
        <f t="shared" ref="M77:M87" si="48">+G77*7.09%</f>
        <v>4963</v>
      </c>
      <c r="N77" s="122">
        <v>1919.78</v>
      </c>
      <c r="O77" s="122">
        <v>25</v>
      </c>
      <c r="P77" s="49">
        <v>5952.2</v>
      </c>
      <c r="Q77" s="122">
        <f>H77+I77+L77+N77+P77+O77</f>
        <v>17469.060000000001</v>
      </c>
      <c r="R77" s="122">
        <f>J77+K77+M77+P77</f>
        <v>16690.2</v>
      </c>
      <c r="S77" s="122">
        <f>G77-Q77</f>
        <v>52530.94</v>
      </c>
    </row>
    <row r="78" spans="1:19" ht="21" x14ac:dyDescent="0.35">
      <c r="A78" s="44">
        <v>51</v>
      </c>
      <c r="B78" s="34" t="s">
        <v>93</v>
      </c>
      <c r="C78" s="34" t="s">
        <v>41</v>
      </c>
      <c r="D78" s="34" t="s">
        <v>47</v>
      </c>
      <c r="E78" s="101" t="s">
        <v>94</v>
      </c>
      <c r="F78" s="35" t="s">
        <v>242</v>
      </c>
      <c r="G78" s="47">
        <v>36000</v>
      </c>
      <c r="H78" s="36"/>
      <c r="I78" s="122">
        <f t="shared" si="47"/>
        <v>1033.2</v>
      </c>
      <c r="J78" s="122">
        <f>G78*7.1/100</f>
        <v>2556</v>
      </c>
      <c r="K78" s="122">
        <f t="shared" ref="K78:K87" si="49">G78*1.15%</f>
        <v>414</v>
      </c>
      <c r="L78" s="122">
        <f t="shared" ref="L78:L87" si="50">+G78*3.04%</f>
        <v>1094.4000000000001</v>
      </c>
      <c r="M78" s="122">
        <f t="shared" si="48"/>
        <v>2552.4</v>
      </c>
      <c r="N78" s="49"/>
      <c r="O78" s="122">
        <v>25</v>
      </c>
      <c r="P78" s="49">
        <v>7966.51</v>
      </c>
      <c r="Q78" s="122">
        <f t="shared" ref="Q78:Q87" si="51">H78+I78+L78+N78+P78+O78</f>
        <v>10119.11</v>
      </c>
      <c r="R78" s="122">
        <f t="shared" ref="R78:R87" si="52">J78+K78+M78+P78</f>
        <v>13488.91</v>
      </c>
      <c r="S78" s="122">
        <f t="shared" ref="S78:S87" si="53">G78-Q78</f>
        <v>25880.89</v>
      </c>
    </row>
    <row r="79" spans="1:19" ht="21" x14ac:dyDescent="0.35">
      <c r="A79" s="44">
        <v>52</v>
      </c>
      <c r="B79" s="34" t="s">
        <v>104</v>
      </c>
      <c r="C79" s="34" t="s">
        <v>40</v>
      </c>
      <c r="D79" s="34" t="s">
        <v>47</v>
      </c>
      <c r="E79" s="101" t="s">
        <v>97</v>
      </c>
      <c r="F79" s="35" t="s">
        <v>25</v>
      </c>
      <c r="G79" s="47">
        <v>80000</v>
      </c>
      <c r="H79" s="36">
        <v>7400.94</v>
      </c>
      <c r="I79" s="122">
        <f t="shared" si="47"/>
        <v>2296</v>
      </c>
      <c r="J79" s="122">
        <f>G79*7.1/100</f>
        <v>5680</v>
      </c>
      <c r="K79" s="122">
        <f t="shared" si="49"/>
        <v>920</v>
      </c>
      <c r="L79" s="122">
        <f t="shared" si="50"/>
        <v>2432</v>
      </c>
      <c r="M79" s="122">
        <f t="shared" si="48"/>
        <v>5672</v>
      </c>
      <c r="N79" s="49"/>
      <c r="O79" s="122">
        <v>25</v>
      </c>
      <c r="P79" s="49">
        <v>2742.95</v>
      </c>
      <c r="Q79" s="122">
        <f t="shared" si="51"/>
        <v>14896.89</v>
      </c>
      <c r="R79" s="122">
        <f t="shared" si="52"/>
        <v>15014.95</v>
      </c>
      <c r="S79" s="122">
        <f t="shared" si="53"/>
        <v>65103.11</v>
      </c>
    </row>
    <row r="80" spans="1:19" ht="21" x14ac:dyDescent="0.35">
      <c r="A80" s="44">
        <v>53</v>
      </c>
      <c r="B80" s="34" t="s">
        <v>105</v>
      </c>
      <c r="C80" s="34" t="s">
        <v>40</v>
      </c>
      <c r="D80" s="34" t="s">
        <v>47</v>
      </c>
      <c r="E80" s="101" t="s">
        <v>106</v>
      </c>
      <c r="F80" s="35" t="s">
        <v>242</v>
      </c>
      <c r="G80" s="47">
        <v>45000</v>
      </c>
      <c r="H80" s="36">
        <v>1148.33</v>
      </c>
      <c r="I80" s="122">
        <f t="shared" si="47"/>
        <v>1291.5</v>
      </c>
      <c r="J80" s="122">
        <f>G80*7.1/100</f>
        <v>3195</v>
      </c>
      <c r="K80" s="122">
        <f t="shared" si="49"/>
        <v>517.5</v>
      </c>
      <c r="L80" s="122">
        <f t="shared" si="50"/>
        <v>1368</v>
      </c>
      <c r="M80" s="122">
        <f t="shared" si="48"/>
        <v>3190.5</v>
      </c>
      <c r="N80" s="49"/>
      <c r="O80" s="122">
        <v>25</v>
      </c>
      <c r="P80" s="49">
        <v>100</v>
      </c>
      <c r="Q80" s="122">
        <f t="shared" si="51"/>
        <v>3932.83</v>
      </c>
      <c r="R80" s="122">
        <f t="shared" si="52"/>
        <v>7003</v>
      </c>
      <c r="S80" s="122">
        <f t="shared" si="53"/>
        <v>41067.17</v>
      </c>
    </row>
    <row r="81" spans="1:22" ht="21" x14ac:dyDescent="0.35">
      <c r="A81" s="44">
        <v>54</v>
      </c>
      <c r="B81" s="34" t="s">
        <v>107</v>
      </c>
      <c r="C81" s="34" t="s">
        <v>40</v>
      </c>
      <c r="D81" s="34" t="s">
        <v>47</v>
      </c>
      <c r="E81" s="101" t="s">
        <v>225</v>
      </c>
      <c r="F81" s="35" t="s">
        <v>25</v>
      </c>
      <c r="G81" s="164">
        <v>50000</v>
      </c>
      <c r="H81" s="120">
        <v>1854</v>
      </c>
      <c r="I81" s="122">
        <f t="shared" si="47"/>
        <v>1435</v>
      </c>
      <c r="J81" s="122">
        <f t="shared" ref="J81:J87" si="54">G81*7.1/100</f>
        <v>3550</v>
      </c>
      <c r="K81" s="122">
        <f t="shared" si="49"/>
        <v>575</v>
      </c>
      <c r="L81" s="122">
        <f t="shared" si="50"/>
        <v>1520</v>
      </c>
      <c r="M81" s="122">
        <f t="shared" si="48"/>
        <v>3545.0000000000005</v>
      </c>
      <c r="N81" s="135"/>
      <c r="O81" s="122">
        <v>25</v>
      </c>
      <c r="P81" s="49">
        <v>1000</v>
      </c>
      <c r="Q81" s="122">
        <f t="shared" si="51"/>
        <v>5834</v>
      </c>
      <c r="R81" s="122">
        <f t="shared" si="52"/>
        <v>8670</v>
      </c>
      <c r="S81" s="122">
        <f t="shared" si="53"/>
        <v>44166</v>
      </c>
    </row>
    <row r="82" spans="1:22" ht="21" x14ac:dyDescent="0.35">
      <c r="A82" s="44">
        <v>55</v>
      </c>
      <c r="B82" s="34" t="s">
        <v>121</v>
      </c>
      <c r="C82" s="34" t="s">
        <v>41</v>
      </c>
      <c r="D82" s="34" t="s">
        <v>47</v>
      </c>
      <c r="E82" s="101" t="s">
        <v>122</v>
      </c>
      <c r="F82" s="35" t="s">
        <v>242</v>
      </c>
      <c r="G82" s="164">
        <v>57000</v>
      </c>
      <c r="H82" s="120">
        <v>2919.08</v>
      </c>
      <c r="I82" s="122">
        <f t="shared" si="47"/>
        <v>1635.9</v>
      </c>
      <c r="J82" s="122">
        <f t="shared" si="54"/>
        <v>4047</v>
      </c>
      <c r="K82" s="122">
        <f t="shared" si="49"/>
        <v>655.5</v>
      </c>
      <c r="L82" s="122">
        <f t="shared" si="50"/>
        <v>1732.8</v>
      </c>
      <c r="M82" s="122">
        <f t="shared" si="48"/>
        <v>4041.3</v>
      </c>
      <c r="N82" s="135"/>
      <c r="O82" s="122">
        <v>25</v>
      </c>
      <c r="P82" s="135">
        <v>100</v>
      </c>
      <c r="Q82" s="122">
        <f t="shared" si="51"/>
        <v>6412.78</v>
      </c>
      <c r="R82" s="122">
        <f t="shared" si="52"/>
        <v>8843.7999999999993</v>
      </c>
      <c r="S82" s="122">
        <f t="shared" si="53"/>
        <v>50587.22</v>
      </c>
    </row>
    <row r="83" spans="1:22" ht="21" x14ac:dyDescent="0.35">
      <c r="A83" s="44">
        <v>56</v>
      </c>
      <c r="B83" s="34" t="s">
        <v>146</v>
      </c>
      <c r="C83" s="34" t="s">
        <v>40</v>
      </c>
      <c r="D83" s="34" t="s">
        <v>47</v>
      </c>
      <c r="E83" s="101" t="s">
        <v>223</v>
      </c>
      <c r="F83" s="35" t="s">
        <v>242</v>
      </c>
      <c r="G83" s="164">
        <v>40000</v>
      </c>
      <c r="H83" s="120">
        <v>442.65</v>
      </c>
      <c r="I83" s="124">
        <f t="shared" si="47"/>
        <v>1148</v>
      </c>
      <c r="J83" s="124">
        <f t="shared" si="54"/>
        <v>2840</v>
      </c>
      <c r="K83" s="122">
        <f t="shared" si="49"/>
        <v>460</v>
      </c>
      <c r="L83" s="124">
        <f t="shared" si="50"/>
        <v>1216</v>
      </c>
      <c r="M83" s="124">
        <f t="shared" si="48"/>
        <v>2836</v>
      </c>
      <c r="N83" s="135"/>
      <c r="O83" s="122">
        <v>25</v>
      </c>
      <c r="P83" s="135">
        <v>200</v>
      </c>
      <c r="Q83" s="122">
        <f t="shared" si="51"/>
        <v>3031.65</v>
      </c>
      <c r="R83" s="124">
        <f t="shared" si="52"/>
        <v>6336</v>
      </c>
      <c r="S83" s="122">
        <f t="shared" si="53"/>
        <v>36968.35</v>
      </c>
    </row>
    <row r="84" spans="1:22" ht="21" x14ac:dyDescent="0.35">
      <c r="A84" s="44">
        <v>57</v>
      </c>
      <c r="B84" s="34" t="s">
        <v>257</v>
      </c>
      <c r="C84" s="34" t="s">
        <v>40</v>
      </c>
      <c r="D84" s="34" t="s">
        <v>47</v>
      </c>
      <c r="E84" s="101" t="s">
        <v>224</v>
      </c>
      <c r="F84" s="35" t="s">
        <v>242</v>
      </c>
      <c r="G84" s="164">
        <v>54000</v>
      </c>
      <c r="H84" s="36">
        <v>2418.54</v>
      </c>
      <c r="I84" s="124">
        <f t="shared" si="47"/>
        <v>1549.8</v>
      </c>
      <c r="J84" s="124">
        <f t="shared" si="54"/>
        <v>3834</v>
      </c>
      <c r="K84" s="122">
        <f t="shared" si="49"/>
        <v>621</v>
      </c>
      <c r="L84" s="124">
        <f t="shared" si="50"/>
        <v>1641.6</v>
      </c>
      <c r="M84" s="124">
        <f t="shared" si="48"/>
        <v>3828.6000000000004</v>
      </c>
      <c r="N84" s="135"/>
      <c r="O84" s="122">
        <v>25</v>
      </c>
      <c r="P84" s="135">
        <v>2100</v>
      </c>
      <c r="Q84" s="122">
        <f>H84+I84+L84+N84+P84+O84</f>
        <v>7734.9400000000005</v>
      </c>
      <c r="R84" s="124">
        <f>J84+K84+M84+P84</f>
        <v>10383.6</v>
      </c>
      <c r="S84" s="122">
        <f>G84-Q84</f>
        <v>46265.06</v>
      </c>
    </row>
    <row r="85" spans="1:22" ht="21" x14ac:dyDescent="0.35">
      <c r="A85" s="44">
        <v>58</v>
      </c>
      <c r="B85" s="34" t="s">
        <v>258</v>
      </c>
      <c r="C85" s="34" t="s">
        <v>41</v>
      </c>
      <c r="D85" s="34" t="s">
        <v>47</v>
      </c>
      <c r="E85" s="101" t="s">
        <v>224</v>
      </c>
      <c r="F85" s="35" t="s">
        <v>242</v>
      </c>
      <c r="G85" s="164">
        <v>44000</v>
      </c>
      <c r="H85" s="36">
        <v>1007.19</v>
      </c>
      <c r="I85" s="124">
        <f>G85*2.87/100</f>
        <v>1262.8</v>
      </c>
      <c r="J85" s="124">
        <f>G85*7.1/100</f>
        <v>3124</v>
      </c>
      <c r="K85" s="122">
        <f>G85*1.15%</f>
        <v>506</v>
      </c>
      <c r="L85" s="124">
        <f>+G85*3.04%</f>
        <v>1337.6</v>
      </c>
      <c r="M85" s="124">
        <f>+G85*7.09%</f>
        <v>3119.6000000000004</v>
      </c>
      <c r="N85" s="135"/>
      <c r="O85" s="122">
        <v>25</v>
      </c>
      <c r="P85" s="135">
        <v>100</v>
      </c>
      <c r="Q85" s="122">
        <f>H85+I85+L85+N85+P85+O85</f>
        <v>3732.5899999999997</v>
      </c>
      <c r="R85" s="124">
        <f>J85+K85+M85+P85</f>
        <v>6849.6</v>
      </c>
      <c r="S85" s="122">
        <f>G85-Q85</f>
        <v>40267.410000000003</v>
      </c>
    </row>
    <row r="86" spans="1:22" ht="21" x14ac:dyDescent="0.35">
      <c r="A86" s="44">
        <v>59</v>
      </c>
      <c r="B86" s="34" t="s">
        <v>259</v>
      </c>
      <c r="C86" s="34" t="s">
        <v>40</v>
      </c>
      <c r="D86" s="34" t="s">
        <v>47</v>
      </c>
      <c r="E86" s="101" t="s">
        <v>224</v>
      </c>
      <c r="F86" s="35" t="s">
        <v>242</v>
      </c>
      <c r="G86" s="164">
        <v>44000</v>
      </c>
      <c r="H86" s="36">
        <v>1007.19</v>
      </c>
      <c r="I86" s="124">
        <f>G86*2.87/100</f>
        <v>1262.8</v>
      </c>
      <c r="J86" s="124">
        <f>G86*7.1/100</f>
        <v>3124</v>
      </c>
      <c r="K86" s="122">
        <f>G86*1.15%</f>
        <v>506</v>
      </c>
      <c r="L86" s="124">
        <f>+G86*3.04%</f>
        <v>1337.6</v>
      </c>
      <c r="M86" s="124">
        <f>+G86*7.09%</f>
        <v>3119.6000000000004</v>
      </c>
      <c r="N86" s="135"/>
      <c r="O86" s="122">
        <v>25</v>
      </c>
      <c r="P86" s="135">
        <v>100</v>
      </c>
      <c r="Q86" s="122">
        <f>H86+I86+L86+N86+P86+O86</f>
        <v>3732.5899999999997</v>
      </c>
      <c r="R86" s="124">
        <f>J86+K86+M86+P86</f>
        <v>6849.6</v>
      </c>
      <c r="S86" s="122">
        <f>G86-Q86</f>
        <v>40267.410000000003</v>
      </c>
    </row>
    <row r="87" spans="1:22" ht="21" x14ac:dyDescent="0.35">
      <c r="A87" s="44">
        <v>60</v>
      </c>
      <c r="B87" s="34" t="s">
        <v>157</v>
      </c>
      <c r="C87" s="34" t="s">
        <v>40</v>
      </c>
      <c r="D87" s="34" t="s">
        <v>47</v>
      </c>
      <c r="E87" s="101" t="s">
        <v>158</v>
      </c>
      <c r="F87" s="35" t="s">
        <v>242</v>
      </c>
      <c r="G87" s="164">
        <v>55000</v>
      </c>
      <c r="H87" s="120">
        <v>2559.6799999999998</v>
      </c>
      <c r="I87" s="124">
        <f t="shared" si="47"/>
        <v>1578.5</v>
      </c>
      <c r="J87" s="124">
        <f t="shared" si="54"/>
        <v>3905</v>
      </c>
      <c r="K87" s="122">
        <f t="shared" si="49"/>
        <v>632.5</v>
      </c>
      <c r="L87" s="124">
        <f t="shared" si="50"/>
        <v>1672</v>
      </c>
      <c r="M87" s="124">
        <f t="shared" si="48"/>
        <v>3899.5000000000005</v>
      </c>
      <c r="N87" s="135"/>
      <c r="O87" s="122">
        <v>25</v>
      </c>
      <c r="P87" s="135">
        <v>2326.1</v>
      </c>
      <c r="Q87" s="122">
        <f t="shared" si="51"/>
        <v>8161.2800000000007</v>
      </c>
      <c r="R87" s="124">
        <f t="shared" si="52"/>
        <v>10763.1</v>
      </c>
      <c r="S87" s="122">
        <f t="shared" si="53"/>
        <v>46838.720000000001</v>
      </c>
    </row>
    <row r="88" spans="1:22" ht="21" x14ac:dyDescent="0.35">
      <c r="A88" s="44">
        <v>61</v>
      </c>
      <c r="B88" s="34" t="s">
        <v>331</v>
      </c>
      <c r="C88" s="126" t="s">
        <v>40</v>
      </c>
      <c r="D88" s="34" t="s">
        <v>332</v>
      </c>
      <c r="E88" s="101" t="s">
        <v>333</v>
      </c>
      <c r="F88" s="35" t="s">
        <v>25</v>
      </c>
      <c r="G88" s="47">
        <v>35000</v>
      </c>
      <c r="H88" s="36"/>
      <c r="I88" s="122">
        <f>G88*2.87/100</f>
        <v>1004.5</v>
      </c>
      <c r="J88" s="122">
        <f>G88*7.1/100</f>
        <v>2485</v>
      </c>
      <c r="K88" s="122">
        <f>G88*1.15%</f>
        <v>402.5</v>
      </c>
      <c r="L88" s="122">
        <f>+G88*3.04%</f>
        <v>1064</v>
      </c>
      <c r="M88" s="122">
        <f>+G88*7.09%</f>
        <v>2481.5</v>
      </c>
      <c r="N88" s="49"/>
      <c r="O88" s="122">
        <v>25</v>
      </c>
      <c r="P88" s="49"/>
      <c r="Q88" s="122">
        <f>H88+I88+L88+N88+P88+O88</f>
        <v>2093.5</v>
      </c>
      <c r="R88" s="122">
        <f>J88+K88+M88+P88</f>
        <v>5369</v>
      </c>
      <c r="S88" s="122">
        <f>G88-Q88</f>
        <v>32906.5</v>
      </c>
    </row>
    <row r="89" spans="1:22" s="15" customFormat="1" ht="21" x14ac:dyDescent="0.35">
      <c r="A89" s="44">
        <v>62</v>
      </c>
      <c r="B89" s="34" t="s">
        <v>316</v>
      </c>
      <c r="C89" s="126" t="s">
        <v>40</v>
      </c>
      <c r="D89" s="34" t="s">
        <v>69</v>
      </c>
      <c r="E89" s="34" t="s">
        <v>194</v>
      </c>
      <c r="F89" s="35" t="s">
        <v>25</v>
      </c>
      <c r="G89" s="122">
        <v>45000</v>
      </c>
      <c r="H89" s="122">
        <v>1148.33</v>
      </c>
      <c r="I89" s="122">
        <f>+G89*2.87%</f>
        <v>1291.5</v>
      </c>
      <c r="J89" s="122">
        <f>+G89*7.1%</f>
        <v>3194.9999999999995</v>
      </c>
      <c r="K89" s="122">
        <f>G89*1.15%</f>
        <v>517.5</v>
      </c>
      <c r="L89" s="122">
        <f>G89*3.04%</f>
        <v>1368</v>
      </c>
      <c r="M89" s="122">
        <f>G89*7.09%</f>
        <v>3190.5</v>
      </c>
      <c r="N89" s="122">
        <v>2126.1</v>
      </c>
      <c r="O89" s="122">
        <v>25</v>
      </c>
      <c r="P89" s="122"/>
      <c r="Q89" s="122">
        <f>H89+I89+L89+N89+P89+O89</f>
        <v>5958.93</v>
      </c>
      <c r="R89" s="122">
        <f>J89+K89+M89</f>
        <v>6903</v>
      </c>
      <c r="S89" s="122">
        <f>G89-Q89</f>
        <v>39041.07</v>
      </c>
      <c r="T89" s="5"/>
      <c r="U89" s="5"/>
      <c r="V89" s="5"/>
    </row>
    <row r="90" spans="1:22" s="15" customFormat="1" ht="21" x14ac:dyDescent="0.35">
      <c r="A90" s="44">
        <v>63</v>
      </c>
      <c r="B90" s="34" t="s">
        <v>378</v>
      </c>
      <c r="C90" s="126" t="s">
        <v>40</v>
      </c>
      <c r="D90" s="34" t="s">
        <v>69</v>
      </c>
      <c r="E90" s="34" t="s">
        <v>77</v>
      </c>
      <c r="F90" s="35" t="s">
        <v>25</v>
      </c>
      <c r="G90" s="122">
        <v>25000</v>
      </c>
      <c r="H90" s="122"/>
      <c r="I90" s="122">
        <f>+G90*2.87%</f>
        <v>717.5</v>
      </c>
      <c r="J90" s="122">
        <f>+G90*7.1%</f>
        <v>1774.9999999999998</v>
      </c>
      <c r="K90" s="122">
        <f>G90*1.15%</f>
        <v>287.5</v>
      </c>
      <c r="L90" s="122">
        <f>G90*3.04%</f>
        <v>760</v>
      </c>
      <c r="M90" s="122">
        <f>G90*7.09%</f>
        <v>1772.5000000000002</v>
      </c>
      <c r="N90" s="122"/>
      <c r="O90" s="122">
        <v>25</v>
      </c>
      <c r="P90" s="122"/>
      <c r="Q90" s="122">
        <f>H90+I90+L90+N90+P90+O90</f>
        <v>1502.5</v>
      </c>
      <c r="R90" s="122">
        <f>J90+K90+M90</f>
        <v>3835</v>
      </c>
      <c r="S90" s="122">
        <f>G90-Q90</f>
        <v>23497.5</v>
      </c>
      <c r="T90" s="5"/>
      <c r="U90" s="5"/>
      <c r="V90" s="5"/>
    </row>
    <row r="91" spans="1:22" s="15" customFormat="1" ht="21" x14ac:dyDescent="0.35">
      <c r="A91" s="44">
        <v>64</v>
      </c>
      <c r="B91" s="34" t="s">
        <v>389</v>
      </c>
      <c r="C91" s="126" t="s">
        <v>40</v>
      </c>
      <c r="D91" s="34" t="s">
        <v>390</v>
      </c>
      <c r="E91" s="34" t="s">
        <v>194</v>
      </c>
      <c r="F91" s="35" t="s">
        <v>25</v>
      </c>
      <c r="G91" s="122">
        <v>42000</v>
      </c>
      <c r="H91" s="122">
        <v>724.92</v>
      </c>
      <c r="I91" s="122">
        <f>+G91*2.87%</f>
        <v>1205.4000000000001</v>
      </c>
      <c r="J91" s="122">
        <f>+G91*7.1%</f>
        <v>2981.9999999999995</v>
      </c>
      <c r="K91" s="122">
        <f>G91*1.15%</f>
        <v>483</v>
      </c>
      <c r="L91" s="122">
        <f>G91*3.04%</f>
        <v>1276.8</v>
      </c>
      <c r="M91" s="122">
        <f>G91*7.09%</f>
        <v>2977.8</v>
      </c>
      <c r="N91" s="122"/>
      <c r="O91" s="122">
        <v>25</v>
      </c>
      <c r="P91" s="122"/>
      <c r="Q91" s="122">
        <f>H91+I91+L91+N91+P91+O91</f>
        <v>3232.12</v>
      </c>
      <c r="R91" s="122">
        <f>J91+K91+M91</f>
        <v>6442.7999999999993</v>
      </c>
      <c r="S91" s="122">
        <f>G91-Q91</f>
        <v>38767.879999999997</v>
      </c>
      <c r="T91" s="5"/>
      <c r="U91" s="5"/>
      <c r="V91" s="5"/>
    </row>
    <row r="92" spans="1:22" s="15" customFormat="1" ht="21" x14ac:dyDescent="0.35">
      <c r="A92" s="44">
        <v>65</v>
      </c>
      <c r="B92" s="34" t="s">
        <v>377</v>
      </c>
      <c r="C92" s="126" t="s">
        <v>41</v>
      </c>
      <c r="D92" s="34" t="s">
        <v>69</v>
      </c>
      <c r="E92" s="34" t="s">
        <v>194</v>
      </c>
      <c r="F92" s="35" t="s">
        <v>25</v>
      </c>
      <c r="G92" s="122">
        <v>45000</v>
      </c>
      <c r="H92" s="122">
        <v>1148.33</v>
      </c>
      <c r="I92" s="122">
        <f>+G92*2.87%</f>
        <v>1291.5</v>
      </c>
      <c r="J92" s="122">
        <f>+G92*7.1%</f>
        <v>3194.9999999999995</v>
      </c>
      <c r="K92" s="122">
        <f>G92*1.15%</f>
        <v>517.5</v>
      </c>
      <c r="L92" s="122">
        <f>G92*3.04%</f>
        <v>1368</v>
      </c>
      <c r="M92" s="122">
        <f>G92*7.09%</f>
        <v>3190.5</v>
      </c>
      <c r="N92" s="122"/>
      <c r="O92" s="122">
        <v>25</v>
      </c>
      <c r="P92" s="122"/>
      <c r="Q92" s="122">
        <f>H92+I92+L92+N92+P92+O92</f>
        <v>3832.83</v>
      </c>
      <c r="R92" s="122">
        <f>J92+K92+M92</f>
        <v>6903</v>
      </c>
      <c r="S92" s="122">
        <f>G92-Q92</f>
        <v>41167.17</v>
      </c>
      <c r="T92" s="5"/>
      <c r="U92" s="5"/>
      <c r="V92" s="5"/>
    </row>
    <row r="93" spans="1:22" ht="26.25" customHeight="1" thickBot="1" x14ac:dyDescent="0.25">
      <c r="A93" s="218" t="s">
        <v>26</v>
      </c>
      <c r="B93" s="219"/>
      <c r="C93" s="219"/>
      <c r="D93" s="219"/>
      <c r="E93" s="220"/>
      <c r="F93" s="40"/>
      <c r="G93" s="41">
        <f t="shared" ref="G93:S93" si="55">SUM(G77:G92)</f>
        <v>767000</v>
      </c>
      <c r="H93" s="41">
        <f t="shared" si="55"/>
        <v>29214.260000000002</v>
      </c>
      <c r="I93" s="41">
        <f t="shared" si="55"/>
        <v>22012.9</v>
      </c>
      <c r="J93" s="41">
        <f t="shared" si="55"/>
        <v>54457</v>
      </c>
      <c r="K93" s="41">
        <f t="shared" si="55"/>
        <v>8820.5</v>
      </c>
      <c r="L93" s="41">
        <f t="shared" si="55"/>
        <v>23316.799999999999</v>
      </c>
      <c r="M93" s="41">
        <f t="shared" si="55"/>
        <v>54380.3</v>
      </c>
      <c r="N93" s="41">
        <f t="shared" si="55"/>
        <v>4045.88</v>
      </c>
      <c r="O93" s="41">
        <f t="shared" si="55"/>
        <v>400</v>
      </c>
      <c r="P93" s="41">
        <f t="shared" si="55"/>
        <v>22687.759999999998</v>
      </c>
      <c r="Q93" s="41">
        <f t="shared" si="55"/>
        <v>101677.59999999999</v>
      </c>
      <c r="R93" s="41">
        <f t="shared" si="55"/>
        <v>140345.56000000003</v>
      </c>
      <c r="S93" s="41">
        <f t="shared" si="55"/>
        <v>665322.39999999991</v>
      </c>
    </row>
    <row r="94" spans="1:22" ht="36" customHeight="1" x14ac:dyDescent="0.2">
      <c r="A94" s="179" t="s">
        <v>24</v>
      </c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1"/>
    </row>
    <row r="95" spans="1:22" ht="21" customHeight="1" x14ac:dyDescent="0.35">
      <c r="A95" s="35">
        <v>66</v>
      </c>
      <c r="B95" s="34" t="s">
        <v>73</v>
      </c>
      <c r="C95" s="144" t="s">
        <v>41</v>
      </c>
      <c r="D95" s="34" t="s">
        <v>24</v>
      </c>
      <c r="E95" s="34" t="s">
        <v>226</v>
      </c>
      <c r="F95" s="35" t="s">
        <v>242</v>
      </c>
      <c r="G95" s="122">
        <v>90000</v>
      </c>
      <c r="H95" s="122">
        <v>9753.19</v>
      </c>
      <c r="I95" s="122">
        <f t="shared" ref="I95:I101" si="56">+G95*2.87%</f>
        <v>2583</v>
      </c>
      <c r="J95" s="122">
        <f t="shared" ref="J95:J101" si="57">+G95*7.1%</f>
        <v>6389.9999999999991</v>
      </c>
      <c r="K95" s="122">
        <f t="shared" ref="K95:K101" si="58">G95*1.15%</f>
        <v>1035</v>
      </c>
      <c r="L95" s="122">
        <f t="shared" ref="L95:L101" si="59">G95*3.04%</f>
        <v>2736</v>
      </c>
      <c r="M95" s="122">
        <f>G95*3.04%</f>
        <v>2736</v>
      </c>
      <c r="N95" s="122"/>
      <c r="O95" s="122">
        <v>25</v>
      </c>
      <c r="P95" s="122">
        <v>3000</v>
      </c>
      <c r="Q95" s="122">
        <f t="shared" ref="Q95:Q101" si="60">H95+I95+L95+N95+P95+O95</f>
        <v>18097.190000000002</v>
      </c>
      <c r="R95" s="122">
        <f t="shared" ref="R95:R101" si="61">J95+K95+M95</f>
        <v>10161</v>
      </c>
      <c r="S95" s="122">
        <f t="shared" ref="S95:S101" si="62">G95-Q95</f>
        <v>71902.81</v>
      </c>
    </row>
    <row r="96" spans="1:22" ht="23.25" customHeight="1" x14ac:dyDescent="0.35">
      <c r="A96" s="35">
        <v>67</v>
      </c>
      <c r="B96" s="34" t="s">
        <v>92</v>
      </c>
      <c r="C96" s="34" t="s">
        <v>41</v>
      </c>
      <c r="D96" s="34" t="s">
        <v>24</v>
      </c>
      <c r="E96" s="34" t="s">
        <v>44</v>
      </c>
      <c r="F96" s="35" t="s">
        <v>242</v>
      </c>
      <c r="G96" s="47">
        <v>38000</v>
      </c>
      <c r="H96" s="36">
        <v>160.38</v>
      </c>
      <c r="I96" s="122">
        <f t="shared" si="56"/>
        <v>1090.5999999999999</v>
      </c>
      <c r="J96" s="122">
        <f t="shared" si="57"/>
        <v>2697.9999999999995</v>
      </c>
      <c r="K96" s="122">
        <f t="shared" si="58"/>
        <v>437</v>
      </c>
      <c r="L96" s="122">
        <f t="shared" si="59"/>
        <v>1155.2</v>
      </c>
      <c r="M96" s="122">
        <f>G96*3.04%</f>
        <v>1155.2</v>
      </c>
      <c r="N96" s="122"/>
      <c r="O96" s="122">
        <v>25</v>
      </c>
      <c r="P96" s="37">
        <v>2226.1</v>
      </c>
      <c r="Q96" s="122">
        <f t="shared" si="60"/>
        <v>4657.2800000000007</v>
      </c>
      <c r="R96" s="122">
        <f t="shared" si="61"/>
        <v>4290.2</v>
      </c>
      <c r="S96" s="122">
        <f t="shared" si="62"/>
        <v>33342.720000000001</v>
      </c>
    </row>
    <row r="97" spans="1:19" ht="23.25" customHeight="1" x14ac:dyDescent="0.35">
      <c r="A97" s="35">
        <v>68</v>
      </c>
      <c r="B97" s="34" t="s">
        <v>135</v>
      </c>
      <c r="C97" s="34" t="s">
        <v>40</v>
      </c>
      <c r="D97" s="34" t="s">
        <v>24</v>
      </c>
      <c r="E97" s="34" t="s">
        <v>136</v>
      </c>
      <c r="F97" s="35" t="s">
        <v>242</v>
      </c>
      <c r="G97" s="47">
        <v>80000</v>
      </c>
      <c r="H97" s="36">
        <v>7400.94</v>
      </c>
      <c r="I97" s="122">
        <f t="shared" si="56"/>
        <v>2296</v>
      </c>
      <c r="J97" s="122">
        <f t="shared" si="57"/>
        <v>5679.9999999999991</v>
      </c>
      <c r="K97" s="122">
        <f t="shared" si="58"/>
        <v>920</v>
      </c>
      <c r="L97" s="122">
        <f t="shared" si="59"/>
        <v>2432</v>
      </c>
      <c r="M97" s="122">
        <f>G97*3.04%</f>
        <v>2432</v>
      </c>
      <c r="N97" s="122"/>
      <c r="O97" s="122">
        <v>25</v>
      </c>
      <c r="P97" s="37">
        <v>100</v>
      </c>
      <c r="Q97" s="122">
        <f t="shared" si="60"/>
        <v>12253.939999999999</v>
      </c>
      <c r="R97" s="122">
        <f t="shared" si="61"/>
        <v>9032</v>
      </c>
      <c r="S97" s="122">
        <f t="shared" si="62"/>
        <v>67746.06</v>
      </c>
    </row>
    <row r="98" spans="1:19" ht="23.25" customHeight="1" x14ac:dyDescent="0.35">
      <c r="A98" s="35">
        <v>69</v>
      </c>
      <c r="B98" s="132" t="s">
        <v>210</v>
      </c>
      <c r="C98" s="132" t="s">
        <v>40</v>
      </c>
      <c r="D98" s="132" t="s">
        <v>24</v>
      </c>
      <c r="E98" s="132" t="s">
        <v>179</v>
      </c>
      <c r="F98" s="127" t="s">
        <v>25</v>
      </c>
      <c r="G98" s="164">
        <v>60000</v>
      </c>
      <c r="H98" s="120">
        <v>3102.69</v>
      </c>
      <c r="I98" s="124">
        <f t="shared" si="56"/>
        <v>1722</v>
      </c>
      <c r="J98" s="124">
        <f t="shared" si="57"/>
        <v>4260</v>
      </c>
      <c r="K98" s="124">
        <f t="shared" si="58"/>
        <v>690</v>
      </c>
      <c r="L98" s="124">
        <f t="shared" si="59"/>
        <v>1824</v>
      </c>
      <c r="M98" s="124">
        <f>G98*3.04%</f>
        <v>1824</v>
      </c>
      <c r="N98" s="124">
        <v>1919.78</v>
      </c>
      <c r="O98" s="122">
        <v>25</v>
      </c>
      <c r="P98" s="37">
        <v>100</v>
      </c>
      <c r="Q98" s="122">
        <f t="shared" si="60"/>
        <v>8693.4700000000012</v>
      </c>
      <c r="R98" s="122">
        <f t="shared" si="61"/>
        <v>6774</v>
      </c>
      <c r="S98" s="122">
        <f t="shared" si="62"/>
        <v>51306.53</v>
      </c>
    </row>
    <row r="99" spans="1:19" ht="21" x14ac:dyDescent="0.35">
      <c r="A99" s="35">
        <v>70</v>
      </c>
      <c r="B99" s="34" t="s">
        <v>345</v>
      </c>
      <c r="C99" s="126" t="s">
        <v>40</v>
      </c>
      <c r="D99" s="34" t="s">
        <v>314</v>
      </c>
      <c r="E99" s="141" t="s">
        <v>194</v>
      </c>
      <c r="F99" s="35" t="s">
        <v>25</v>
      </c>
      <c r="G99" s="122">
        <v>40000</v>
      </c>
      <c r="H99" s="122">
        <v>664.27</v>
      </c>
      <c r="I99" s="122">
        <f>+G99*2.87%</f>
        <v>1148</v>
      </c>
      <c r="J99" s="122">
        <f>+G99*7.1%</f>
        <v>2839.9999999999995</v>
      </c>
      <c r="K99" s="122">
        <f>G99*1.15%</f>
        <v>460</v>
      </c>
      <c r="L99" s="122">
        <f>G99*3.04%</f>
        <v>1216</v>
      </c>
      <c r="M99" s="122">
        <f>G99*7.09%</f>
        <v>2836</v>
      </c>
      <c r="N99" s="122"/>
      <c r="O99" s="122">
        <v>25</v>
      </c>
      <c r="P99" s="122"/>
      <c r="Q99" s="122">
        <f>H99+I99+L99+N99+P99+O99</f>
        <v>3053.27</v>
      </c>
      <c r="R99" s="122">
        <f>J99+K99+M99</f>
        <v>6136</v>
      </c>
      <c r="S99" s="122">
        <f>G99-Q99</f>
        <v>36946.730000000003</v>
      </c>
    </row>
    <row r="100" spans="1:19" ht="23.25" customHeight="1" x14ac:dyDescent="0.35">
      <c r="A100" s="35">
        <v>71</v>
      </c>
      <c r="B100" s="34" t="s">
        <v>212</v>
      </c>
      <c r="C100" s="34" t="s">
        <v>41</v>
      </c>
      <c r="D100" s="34" t="s">
        <v>24</v>
      </c>
      <c r="E100" s="34" t="s">
        <v>189</v>
      </c>
      <c r="F100" s="35" t="s">
        <v>25</v>
      </c>
      <c r="G100" s="47">
        <v>40000</v>
      </c>
      <c r="H100" s="36">
        <v>442.65</v>
      </c>
      <c r="I100" s="122">
        <f t="shared" si="56"/>
        <v>1148</v>
      </c>
      <c r="J100" s="122">
        <f t="shared" si="57"/>
        <v>2839.9999999999995</v>
      </c>
      <c r="K100" s="122">
        <f t="shared" si="58"/>
        <v>460</v>
      </c>
      <c r="L100" s="122">
        <f t="shared" si="59"/>
        <v>1216</v>
      </c>
      <c r="M100" s="122">
        <f>G100*3.04%</f>
        <v>1216</v>
      </c>
      <c r="N100" s="122"/>
      <c r="O100" s="122">
        <v>25</v>
      </c>
      <c r="P100" s="37">
        <v>1100</v>
      </c>
      <c r="Q100" s="122">
        <f t="shared" si="60"/>
        <v>3931.65</v>
      </c>
      <c r="R100" s="122">
        <f t="shared" si="61"/>
        <v>4516</v>
      </c>
      <c r="S100" s="122">
        <f t="shared" si="62"/>
        <v>36068.35</v>
      </c>
    </row>
    <row r="101" spans="1:19" ht="21" x14ac:dyDescent="0.35">
      <c r="A101" s="35">
        <v>72</v>
      </c>
      <c r="B101" s="34" t="s">
        <v>315</v>
      </c>
      <c r="C101" s="126" t="s">
        <v>40</v>
      </c>
      <c r="D101" s="34" t="s">
        <v>314</v>
      </c>
      <c r="E101" s="141" t="s">
        <v>194</v>
      </c>
      <c r="F101" s="35" t="s">
        <v>25</v>
      </c>
      <c r="G101" s="122">
        <v>32000</v>
      </c>
      <c r="H101" s="122"/>
      <c r="I101" s="122">
        <f t="shared" si="56"/>
        <v>918.4</v>
      </c>
      <c r="J101" s="122">
        <f t="shared" si="57"/>
        <v>2272</v>
      </c>
      <c r="K101" s="122">
        <f t="shared" si="58"/>
        <v>368</v>
      </c>
      <c r="L101" s="122">
        <f t="shared" si="59"/>
        <v>972.8</v>
      </c>
      <c r="M101" s="122">
        <f>G101*7.09%</f>
        <v>2268.8000000000002</v>
      </c>
      <c r="N101" s="122"/>
      <c r="O101" s="122">
        <v>25</v>
      </c>
      <c r="P101" s="122"/>
      <c r="Q101" s="122">
        <f t="shared" si="60"/>
        <v>1916.1999999999998</v>
      </c>
      <c r="R101" s="122">
        <f t="shared" si="61"/>
        <v>4908.8</v>
      </c>
      <c r="S101" s="122">
        <f t="shared" si="62"/>
        <v>30083.8</v>
      </c>
    </row>
    <row r="102" spans="1:19" ht="21.75" thickBot="1" x14ac:dyDescent="0.4">
      <c r="A102" s="108"/>
      <c r="B102" s="51"/>
      <c r="C102" s="51"/>
      <c r="D102" s="52"/>
      <c r="E102" s="136" t="s">
        <v>26</v>
      </c>
      <c r="F102" s="40"/>
      <c r="G102" s="161">
        <f t="shared" ref="G102:S102" si="63">SUM(G95:G101)</f>
        <v>380000</v>
      </c>
      <c r="H102" s="138">
        <f t="shared" si="63"/>
        <v>21524.12</v>
      </c>
      <c r="I102" s="138">
        <f t="shared" si="63"/>
        <v>10906</v>
      </c>
      <c r="J102" s="138">
        <f t="shared" si="63"/>
        <v>26979.999999999996</v>
      </c>
      <c r="K102" s="138">
        <f t="shared" si="63"/>
        <v>4370</v>
      </c>
      <c r="L102" s="138">
        <f t="shared" si="63"/>
        <v>11552</v>
      </c>
      <c r="M102" s="138">
        <f t="shared" si="63"/>
        <v>14468</v>
      </c>
      <c r="N102" s="138">
        <f t="shared" si="63"/>
        <v>1919.78</v>
      </c>
      <c r="O102" s="138">
        <f t="shared" si="63"/>
        <v>175</v>
      </c>
      <c r="P102" s="138">
        <f t="shared" si="63"/>
        <v>6526.1</v>
      </c>
      <c r="Q102" s="138">
        <f t="shared" si="63"/>
        <v>52603</v>
      </c>
      <c r="R102" s="138">
        <f t="shared" si="63"/>
        <v>45818</v>
      </c>
      <c r="S102" s="138">
        <f t="shared" si="63"/>
        <v>327397</v>
      </c>
    </row>
    <row r="103" spans="1:19" ht="31.5" x14ac:dyDescent="0.2">
      <c r="A103" s="179" t="s">
        <v>50</v>
      </c>
      <c r="B103" s="180"/>
      <c r="C103" s="180"/>
      <c r="D103" s="180"/>
      <c r="E103" s="180"/>
      <c r="F103" s="180"/>
      <c r="G103" s="183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1"/>
    </row>
    <row r="104" spans="1:19" ht="21" x14ac:dyDescent="0.35">
      <c r="A104" s="44">
        <v>73</v>
      </c>
      <c r="B104" s="34" t="s">
        <v>51</v>
      </c>
      <c r="C104" s="34" t="s">
        <v>41</v>
      </c>
      <c r="D104" s="34" t="s">
        <v>50</v>
      </c>
      <c r="E104" s="34" t="s">
        <v>227</v>
      </c>
      <c r="F104" s="35" t="s">
        <v>25</v>
      </c>
      <c r="G104" s="122">
        <v>100000</v>
      </c>
      <c r="H104" s="124">
        <v>12105.45</v>
      </c>
      <c r="I104" s="122">
        <f>+G104*2.87%</f>
        <v>2870</v>
      </c>
      <c r="J104" s="122">
        <f>+G104*7.1%</f>
        <v>7099.9999999999991</v>
      </c>
      <c r="K104" s="122">
        <f>G104*1.15%</f>
        <v>1150</v>
      </c>
      <c r="L104" s="122">
        <f>G104*3.04%</f>
        <v>3040</v>
      </c>
      <c r="M104" s="122">
        <f>G104*7.09%</f>
        <v>7090.0000000000009</v>
      </c>
      <c r="N104" s="122"/>
      <c r="O104" s="122">
        <v>25</v>
      </c>
      <c r="P104" s="122">
        <v>100</v>
      </c>
      <c r="Q104" s="122">
        <f>H104+I104+L104+N104+P104+O104</f>
        <v>18140.45</v>
      </c>
      <c r="R104" s="122">
        <f>J104+K104+M104</f>
        <v>15340</v>
      </c>
      <c r="S104" s="122">
        <f>G104-Q104</f>
        <v>81859.55</v>
      </c>
    </row>
    <row r="105" spans="1:19" ht="21" x14ac:dyDescent="0.35">
      <c r="A105" s="44">
        <v>74</v>
      </c>
      <c r="B105" s="34" t="s">
        <v>95</v>
      </c>
      <c r="C105" s="34" t="s">
        <v>40</v>
      </c>
      <c r="D105" s="34" t="s">
        <v>50</v>
      </c>
      <c r="E105" s="34" t="s">
        <v>96</v>
      </c>
      <c r="F105" s="35" t="s">
        <v>25</v>
      </c>
      <c r="G105" s="122">
        <v>75000</v>
      </c>
      <c r="H105" s="122">
        <v>6309.35</v>
      </c>
      <c r="I105" s="122">
        <f>+G105*2.87%</f>
        <v>2152.5</v>
      </c>
      <c r="J105" s="122">
        <f>+G105*7.1%</f>
        <v>5324.9999999999991</v>
      </c>
      <c r="K105" s="122">
        <f>G105*1.15%</f>
        <v>862.5</v>
      </c>
      <c r="L105" s="122">
        <f>G105*3.04%</f>
        <v>2280</v>
      </c>
      <c r="M105" s="122">
        <f>G105*7.09%</f>
        <v>5317.5</v>
      </c>
      <c r="N105" s="122"/>
      <c r="O105" s="122">
        <v>25</v>
      </c>
      <c r="P105" s="122"/>
      <c r="Q105" s="122">
        <f>H105+I105+L105+N105+P105+O105</f>
        <v>10766.85</v>
      </c>
      <c r="R105" s="122">
        <f>J105+K105+M105</f>
        <v>11505</v>
      </c>
      <c r="S105" s="122">
        <f t="shared" ref="S105:S115" si="64">G105-Q105</f>
        <v>64233.15</v>
      </c>
    </row>
    <row r="106" spans="1:19" ht="21" x14ac:dyDescent="0.35">
      <c r="A106" s="44">
        <v>75</v>
      </c>
      <c r="B106" s="34" t="s">
        <v>115</v>
      </c>
      <c r="C106" s="34" t="s">
        <v>41</v>
      </c>
      <c r="D106" s="34" t="s">
        <v>50</v>
      </c>
      <c r="E106" s="34" t="s">
        <v>116</v>
      </c>
      <c r="F106" s="35" t="s">
        <v>242</v>
      </c>
      <c r="G106" s="122">
        <v>130000</v>
      </c>
      <c r="H106" s="122">
        <v>19162.189999999999</v>
      </c>
      <c r="I106" s="122">
        <f>+G106*2.87%</f>
        <v>3731</v>
      </c>
      <c r="J106" s="122">
        <f>+G106*7.1%</f>
        <v>9230</v>
      </c>
      <c r="K106" s="122">
        <f>G106*1.15%</f>
        <v>1495</v>
      </c>
      <c r="L106" s="122">
        <f>G106*3.04%</f>
        <v>3952</v>
      </c>
      <c r="M106" s="122">
        <f>G106*7.09%</f>
        <v>9217</v>
      </c>
      <c r="N106" s="122"/>
      <c r="O106" s="122">
        <v>25</v>
      </c>
      <c r="P106" s="122"/>
      <c r="Q106" s="122">
        <f>H106+I106+L106+N106+P106+O106</f>
        <v>26870.19</v>
      </c>
      <c r="R106" s="122">
        <f>J106+K106+M106</f>
        <v>19942</v>
      </c>
      <c r="S106" s="122">
        <f t="shared" si="64"/>
        <v>103129.81</v>
      </c>
    </row>
    <row r="107" spans="1:19" ht="21" x14ac:dyDescent="0.35">
      <c r="A107" s="44">
        <v>76</v>
      </c>
      <c r="B107" s="34" t="s">
        <v>169</v>
      </c>
      <c r="C107" s="34" t="s">
        <v>41</v>
      </c>
      <c r="D107" s="132" t="s">
        <v>50</v>
      </c>
      <c r="E107" s="34" t="s">
        <v>170</v>
      </c>
      <c r="F107" s="127" t="s">
        <v>242</v>
      </c>
      <c r="G107" s="122">
        <v>48000</v>
      </c>
      <c r="H107" s="122">
        <v>1571.73</v>
      </c>
      <c r="I107" s="122">
        <f>+G107*2.87%</f>
        <v>1377.6</v>
      </c>
      <c r="J107" s="122">
        <f>+G107*7.1%</f>
        <v>3407.9999999999995</v>
      </c>
      <c r="K107" s="122">
        <f>G107*1.15%</f>
        <v>552</v>
      </c>
      <c r="L107" s="122">
        <f>G107*3.04%</f>
        <v>1459.2</v>
      </c>
      <c r="M107" s="122">
        <f>G107*7.09%</f>
        <v>3403.2000000000003</v>
      </c>
      <c r="N107" s="122"/>
      <c r="O107" s="122">
        <v>25</v>
      </c>
      <c r="P107" s="122">
        <v>1200</v>
      </c>
      <c r="Q107" s="122">
        <f>H107+I107+L107+N107+P107+O107</f>
        <v>5633.53</v>
      </c>
      <c r="R107" s="124">
        <f>J107+K107+M107</f>
        <v>7363.2</v>
      </c>
      <c r="S107" s="122">
        <f t="shared" si="64"/>
        <v>42366.47</v>
      </c>
    </row>
    <row r="108" spans="1:19" ht="21" x14ac:dyDescent="0.35">
      <c r="A108" s="44">
        <v>77</v>
      </c>
      <c r="B108" s="34" t="s">
        <v>204</v>
      </c>
      <c r="C108" s="34" t="s">
        <v>41</v>
      </c>
      <c r="D108" s="34" t="s">
        <v>50</v>
      </c>
      <c r="E108" s="34" t="s">
        <v>189</v>
      </c>
      <c r="F108" s="127" t="s">
        <v>25</v>
      </c>
      <c r="G108" s="122">
        <v>55000</v>
      </c>
      <c r="H108" s="122">
        <v>2479.66</v>
      </c>
      <c r="I108" s="122">
        <f t="shared" ref="I108:I115" si="65">+G108*2.87%</f>
        <v>1578.5</v>
      </c>
      <c r="J108" s="122">
        <f t="shared" ref="J108:J115" si="66">+G108*7.1%</f>
        <v>3904.9999999999995</v>
      </c>
      <c r="K108" s="122">
        <f t="shared" ref="K108:K115" si="67">G108*1.15%</f>
        <v>632.5</v>
      </c>
      <c r="L108" s="122">
        <f t="shared" ref="L108:L115" si="68">G108*3.04%</f>
        <v>1672</v>
      </c>
      <c r="M108" s="122">
        <f t="shared" ref="M108:M115" si="69">G108*7.09%</f>
        <v>3899.5000000000005</v>
      </c>
      <c r="N108" s="122">
        <v>1919.78</v>
      </c>
      <c r="O108" s="122">
        <v>25</v>
      </c>
      <c r="P108" s="122"/>
      <c r="Q108" s="122">
        <f t="shared" ref="Q108:Q115" si="70">H108+I108+L108+N108+P108+O108</f>
        <v>7674.94</v>
      </c>
      <c r="R108" s="124">
        <f t="shared" ref="R108:R115" si="71">J108+K108+M108</f>
        <v>8437</v>
      </c>
      <c r="S108" s="122">
        <f t="shared" si="64"/>
        <v>47325.06</v>
      </c>
    </row>
    <row r="109" spans="1:19" ht="21" x14ac:dyDescent="0.35">
      <c r="A109" s="44">
        <v>78</v>
      </c>
      <c r="B109" s="34" t="s">
        <v>205</v>
      </c>
      <c r="C109" s="34" t="s">
        <v>40</v>
      </c>
      <c r="D109" s="34" t="s">
        <v>50</v>
      </c>
      <c r="E109" s="34" t="s">
        <v>187</v>
      </c>
      <c r="F109" s="127" t="s">
        <v>25</v>
      </c>
      <c r="G109" s="122">
        <v>50000</v>
      </c>
      <c r="H109" s="122">
        <v>1854</v>
      </c>
      <c r="I109" s="122">
        <f t="shared" si="65"/>
        <v>1435</v>
      </c>
      <c r="J109" s="122">
        <f t="shared" si="66"/>
        <v>3549.9999999999995</v>
      </c>
      <c r="K109" s="122">
        <f t="shared" si="67"/>
        <v>575</v>
      </c>
      <c r="L109" s="122">
        <f t="shared" si="68"/>
        <v>1520</v>
      </c>
      <c r="M109" s="122">
        <f t="shared" si="69"/>
        <v>3545.0000000000005</v>
      </c>
      <c r="N109" s="122"/>
      <c r="O109" s="122">
        <v>25</v>
      </c>
      <c r="P109" s="122"/>
      <c r="Q109" s="122">
        <f>H109+I109+L109+N109+P109+O109</f>
        <v>4834</v>
      </c>
      <c r="R109" s="124">
        <f t="shared" si="71"/>
        <v>7670</v>
      </c>
      <c r="S109" s="122">
        <f t="shared" si="64"/>
        <v>45166</v>
      </c>
    </row>
    <row r="110" spans="1:19" ht="21" x14ac:dyDescent="0.35">
      <c r="A110" s="44">
        <v>79</v>
      </c>
      <c r="B110" s="34" t="s">
        <v>206</v>
      </c>
      <c r="C110" s="34" t="s">
        <v>40</v>
      </c>
      <c r="D110" s="34" t="s">
        <v>50</v>
      </c>
      <c r="E110" s="34" t="s">
        <v>209</v>
      </c>
      <c r="F110" s="127" t="s">
        <v>25</v>
      </c>
      <c r="G110" s="122">
        <v>50000</v>
      </c>
      <c r="H110" s="122">
        <v>1854</v>
      </c>
      <c r="I110" s="122">
        <f t="shared" si="65"/>
        <v>1435</v>
      </c>
      <c r="J110" s="122">
        <f t="shared" si="66"/>
        <v>3549.9999999999995</v>
      </c>
      <c r="K110" s="122">
        <f t="shared" si="67"/>
        <v>575</v>
      </c>
      <c r="L110" s="122">
        <f t="shared" si="68"/>
        <v>1520</v>
      </c>
      <c r="M110" s="122">
        <f t="shared" si="69"/>
        <v>3545.0000000000005</v>
      </c>
      <c r="N110" s="122"/>
      <c r="O110" s="122">
        <v>25</v>
      </c>
      <c r="P110" s="122"/>
      <c r="Q110" s="122">
        <f t="shared" si="70"/>
        <v>4834</v>
      </c>
      <c r="R110" s="124">
        <f t="shared" si="71"/>
        <v>7670</v>
      </c>
      <c r="S110" s="122">
        <f t="shared" si="64"/>
        <v>45166</v>
      </c>
    </row>
    <row r="111" spans="1:19" ht="21" x14ac:dyDescent="0.35">
      <c r="A111" s="44">
        <v>80</v>
      </c>
      <c r="B111" s="34" t="s">
        <v>207</v>
      </c>
      <c r="C111" s="34" t="s">
        <v>41</v>
      </c>
      <c r="D111" s="34" t="s">
        <v>50</v>
      </c>
      <c r="E111" s="34" t="s">
        <v>44</v>
      </c>
      <c r="F111" s="127" t="s">
        <v>25</v>
      </c>
      <c r="G111" s="122">
        <v>32000</v>
      </c>
      <c r="H111" s="122"/>
      <c r="I111" s="122">
        <f t="shared" si="65"/>
        <v>918.4</v>
      </c>
      <c r="J111" s="122">
        <f t="shared" si="66"/>
        <v>2272</v>
      </c>
      <c r="K111" s="122">
        <f t="shared" si="67"/>
        <v>368</v>
      </c>
      <c r="L111" s="122">
        <f t="shared" si="68"/>
        <v>972.8</v>
      </c>
      <c r="M111" s="122">
        <f t="shared" si="69"/>
        <v>2268.8000000000002</v>
      </c>
      <c r="N111" s="122">
        <v>3839.56</v>
      </c>
      <c r="O111" s="122">
        <v>25</v>
      </c>
      <c r="P111" s="122">
        <v>100</v>
      </c>
      <c r="Q111" s="122">
        <f t="shared" si="70"/>
        <v>5855.76</v>
      </c>
      <c r="R111" s="124">
        <f t="shared" si="71"/>
        <v>4908.8</v>
      </c>
      <c r="S111" s="122">
        <f t="shared" si="64"/>
        <v>26144.239999999998</v>
      </c>
    </row>
    <row r="112" spans="1:19" ht="21" x14ac:dyDescent="0.35">
      <c r="A112" s="44">
        <v>81</v>
      </c>
      <c r="B112" s="34" t="s">
        <v>336</v>
      </c>
      <c r="C112" s="34" t="s">
        <v>41</v>
      </c>
      <c r="D112" s="34" t="s">
        <v>50</v>
      </c>
      <c r="E112" s="34" t="s">
        <v>337</v>
      </c>
      <c r="F112" s="127" t="s">
        <v>25</v>
      </c>
      <c r="G112" s="122">
        <v>42000</v>
      </c>
      <c r="H112" s="122">
        <v>436.95</v>
      </c>
      <c r="I112" s="122">
        <f>+G112*2.87%</f>
        <v>1205.4000000000001</v>
      </c>
      <c r="J112" s="122">
        <f>+G112*7.1%</f>
        <v>2981.9999999999995</v>
      </c>
      <c r="K112" s="122">
        <f>G112*1.15%</f>
        <v>483</v>
      </c>
      <c r="L112" s="122">
        <f>G112*3.04%</f>
        <v>1276.8</v>
      </c>
      <c r="M112" s="122">
        <f>G112*7.09%</f>
        <v>2977.8</v>
      </c>
      <c r="N112" s="122">
        <v>1919.78</v>
      </c>
      <c r="O112" s="122">
        <v>25</v>
      </c>
      <c r="P112" s="122"/>
      <c r="Q112" s="122">
        <f>H112+I112+L112+N112+P112+O112</f>
        <v>4863.93</v>
      </c>
      <c r="R112" s="124">
        <f>J112+K112+M112</f>
        <v>6442.7999999999993</v>
      </c>
      <c r="S112" s="122">
        <f>G112-Q112</f>
        <v>37136.07</v>
      </c>
    </row>
    <row r="113" spans="1:19" ht="21" x14ac:dyDescent="0.35">
      <c r="A113" s="44">
        <v>82</v>
      </c>
      <c r="B113" s="34" t="s">
        <v>343</v>
      </c>
      <c r="C113" s="34" t="s">
        <v>41</v>
      </c>
      <c r="D113" s="34" t="s">
        <v>50</v>
      </c>
      <c r="E113" s="34" t="s">
        <v>337</v>
      </c>
      <c r="F113" s="127" t="s">
        <v>25</v>
      </c>
      <c r="G113" s="122">
        <v>30000</v>
      </c>
      <c r="H113" s="122"/>
      <c r="I113" s="122">
        <f>+G113*2.87%</f>
        <v>861</v>
      </c>
      <c r="J113" s="122">
        <f>+G113*7.1%</f>
        <v>2130</v>
      </c>
      <c r="K113" s="122">
        <f>G113*1.15%</f>
        <v>345</v>
      </c>
      <c r="L113" s="122">
        <f>G113*3.04%</f>
        <v>912</v>
      </c>
      <c r="M113" s="122">
        <f>G113*7.09%</f>
        <v>2127</v>
      </c>
      <c r="N113" s="122"/>
      <c r="O113" s="122">
        <v>25</v>
      </c>
      <c r="P113" s="122"/>
      <c r="Q113" s="122">
        <f>H113+I113+L113+N113+P113+O113</f>
        <v>1798</v>
      </c>
      <c r="R113" s="124">
        <f>J113+K113+M113</f>
        <v>4602</v>
      </c>
      <c r="S113" s="122">
        <f>G113-Q113</f>
        <v>28202</v>
      </c>
    </row>
    <row r="114" spans="1:19" ht="21" x14ac:dyDescent="0.35">
      <c r="A114" s="44">
        <v>83</v>
      </c>
      <c r="B114" s="34" t="s">
        <v>346</v>
      </c>
      <c r="C114" s="34" t="s">
        <v>41</v>
      </c>
      <c r="D114" s="34" t="s">
        <v>50</v>
      </c>
      <c r="E114" s="34" t="s">
        <v>337</v>
      </c>
      <c r="F114" s="127" t="s">
        <v>25</v>
      </c>
      <c r="G114" s="122">
        <v>30000</v>
      </c>
      <c r="H114" s="122"/>
      <c r="I114" s="122">
        <f>+G114*2.87%</f>
        <v>861</v>
      </c>
      <c r="J114" s="122">
        <f>+G114*7.1%</f>
        <v>2130</v>
      </c>
      <c r="K114" s="122">
        <f>G114*1.15%</f>
        <v>345</v>
      </c>
      <c r="L114" s="122">
        <f>G114*3.04%</f>
        <v>912</v>
      </c>
      <c r="M114" s="122">
        <f>G114*7.09%</f>
        <v>2127</v>
      </c>
      <c r="N114" s="122"/>
      <c r="O114" s="122">
        <v>25</v>
      </c>
      <c r="P114" s="122"/>
      <c r="Q114" s="122">
        <f>H114+I114+L114+N114+P114+O114</f>
        <v>1798</v>
      </c>
      <c r="R114" s="124">
        <f>J114+K114+M114</f>
        <v>4602</v>
      </c>
      <c r="S114" s="122">
        <f>G114-Q114</f>
        <v>28202</v>
      </c>
    </row>
    <row r="115" spans="1:19" ht="21" x14ac:dyDescent="0.35">
      <c r="A115" s="44">
        <v>84</v>
      </c>
      <c r="B115" s="34" t="s">
        <v>208</v>
      </c>
      <c r="C115" s="34" t="s">
        <v>40</v>
      </c>
      <c r="D115" s="34" t="s">
        <v>50</v>
      </c>
      <c r="E115" s="34" t="s">
        <v>96</v>
      </c>
      <c r="F115" s="127" t="s">
        <v>25</v>
      </c>
      <c r="G115" s="122">
        <v>53000</v>
      </c>
      <c r="H115" s="122">
        <v>2277.41</v>
      </c>
      <c r="I115" s="122">
        <f t="shared" si="65"/>
        <v>1521.1</v>
      </c>
      <c r="J115" s="122">
        <f t="shared" si="66"/>
        <v>3762.9999999999995</v>
      </c>
      <c r="K115" s="122">
        <f t="shared" si="67"/>
        <v>609.5</v>
      </c>
      <c r="L115" s="122">
        <f t="shared" si="68"/>
        <v>1611.2</v>
      </c>
      <c r="M115" s="122">
        <f t="shared" si="69"/>
        <v>3757.7000000000003</v>
      </c>
      <c r="N115" s="122"/>
      <c r="O115" s="122">
        <v>25</v>
      </c>
      <c r="P115" s="122">
        <v>100</v>
      </c>
      <c r="Q115" s="122">
        <f t="shared" si="70"/>
        <v>5534.71</v>
      </c>
      <c r="R115" s="124">
        <f t="shared" si="71"/>
        <v>8130.2000000000007</v>
      </c>
      <c r="S115" s="122">
        <f t="shared" si="64"/>
        <v>47465.29</v>
      </c>
    </row>
    <row r="116" spans="1:19" ht="21" x14ac:dyDescent="0.35">
      <c r="A116" s="44">
        <v>85</v>
      </c>
      <c r="B116" s="34" t="s">
        <v>282</v>
      </c>
      <c r="C116" s="126" t="s">
        <v>41</v>
      </c>
      <c r="D116" s="34" t="s">
        <v>50</v>
      </c>
      <c r="E116" s="34" t="s">
        <v>44</v>
      </c>
      <c r="F116" s="35" t="s">
        <v>25</v>
      </c>
      <c r="G116" s="122">
        <v>55000</v>
      </c>
      <c r="H116" s="122">
        <v>2723.05</v>
      </c>
      <c r="I116" s="122">
        <f>+G116*2.87%</f>
        <v>1578.5</v>
      </c>
      <c r="J116" s="122">
        <f>+G116*7.1%</f>
        <v>3904.9999999999995</v>
      </c>
      <c r="K116" s="122">
        <f>G116*1.15%</f>
        <v>632.5</v>
      </c>
      <c r="L116" s="122">
        <f>G116*3.04%</f>
        <v>1672</v>
      </c>
      <c r="M116" s="122">
        <f>G116*7.09%</f>
        <v>3899.5000000000005</v>
      </c>
      <c r="N116" s="122"/>
      <c r="O116" s="122">
        <v>25</v>
      </c>
      <c r="P116" s="122">
        <v>15000</v>
      </c>
      <c r="Q116" s="122">
        <f>H116+I116+L116+N116+P116+O116</f>
        <v>20998.55</v>
      </c>
      <c r="R116" s="122">
        <f>J116+K116+M116</f>
        <v>8437</v>
      </c>
      <c r="S116" s="122">
        <f>G116-Q116</f>
        <v>34001.449999999997</v>
      </c>
    </row>
    <row r="117" spans="1:19" ht="21.75" thickBot="1" x14ac:dyDescent="0.4">
      <c r="A117" s="137"/>
      <c r="B117" s="177" t="s">
        <v>26</v>
      </c>
      <c r="C117" s="177"/>
      <c r="D117" s="177"/>
      <c r="E117" s="178"/>
      <c r="F117" s="35"/>
      <c r="G117" s="139">
        <f t="shared" ref="G117:R117" si="72">SUM(G104:G116)</f>
        <v>750000</v>
      </c>
      <c r="H117" s="139">
        <f t="shared" si="72"/>
        <v>50773.790000000008</v>
      </c>
      <c r="I117" s="139">
        <f t="shared" si="72"/>
        <v>21525</v>
      </c>
      <c r="J117" s="139">
        <f t="shared" si="72"/>
        <v>53250</v>
      </c>
      <c r="K117" s="139">
        <f t="shared" si="72"/>
        <v>8625</v>
      </c>
      <c r="L117" s="139">
        <f t="shared" si="72"/>
        <v>22800</v>
      </c>
      <c r="M117" s="139">
        <f t="shared" si="72"/>
        <v>53175.000000000007</v>
      </c>
      <c r="N117" s="139">
        <f t="shared" si="72"/>
        <v>7679.12</v>
      </c>
      <c r="O117" s="139">
        <f t="shared" si="72"/>
        <v>325</v>
      </c>
      <c r="P117" s="139">
        <f t="shared" si="72"/>
        <v>16500</v>
      </c>
      <c r="Q117" s="139">
        <f t="shared" si="72"/>
        <v>119602.91</v>
      </c>
      <c r="R117" s="139">
        <f t="shared" si="72"/>
        <v>115050</v>
      </c>
      <c r="S117" s="139">
        <f>SUM(S104:S116)</f>
        <v>630397.09</v>
      </c>
    </row>
    <row r="118" spans="1:19" ht="31.5" x14ac:dyDescent="0.2">
      <c r="A118" s="179" t="s">
        <v>54</v>
      </c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1"/>
    </row>
    <row r="119" spans="1:19" ht="21" x14ac:dyDescent="0.35">
      <c r="A119" s="44">
        <v>86</v>
      </c>
      <c r="B119" s="34" t="s">
        <v>56</v>
      </c>
      <c r="C119" s="34" t="s">
        <v>41</v>
      </c>
      <c r="D119" s="34" t="s">
        <v>54</v>
      </c>
      <c r="E119" s="34" t="s">
        <v>55</v>
      </c>
      <c r="F119" s="35" t="s">
        <v>242</v>
      </c>
      <c r="G119" s="122">
        <v>55000</v>
      </c>
      <c r="H119" s="122">
        <v>2604.86</v>
      </c>
      <c r="I119" s="122">
        <f>+G119*2.87%</f>
        <v>1578.5</v>
      </c>
      <c r="J119" s="122">
        <f>+G119*7.1%</f>
        <v>3904.9999999999995</v>
      </c>
      <c r="K119" s="122">
        <f>G119*1.15%</f>
        <v>632.5</v>
      </c>
      <c r="L119" s="122">
        <f>G119*3.04%</f>
        <v>1672</v>
      </c>
      <c r="M119" s="122">
        <f>G119*7.09%</f>
        <v>3899.5000000000005</v>
      </c>
      <c r="N119" s="122"/>
      <c r="O119" s="122">
        <v>25</v>
      </c>
      <c r="P119" s="122">
        <v>2320</v>
      </c>
      <c r="Q119" s="122">
        <f>H119+I119+L119+N119+P119+O119</f>
        <v>8200.36</v>
      </c>
      <c r="R119" s="122">
        <f>J119+K119+M119</f>
        <v>8437</v>
      </c>
      <c r="S119" s="122">
        <f>G119-Q119+0.01</f>
        <v>46799.65</v>
      </c>
    </row>
    <row r="120" spans="1:19" ht="21" x14ac:dyDescent="0.35">
      <c r="A120" s="44">
        <v>87</v>
      </c>
      <c r="B120" s="34" t="s">
        <v>78</v>
      </c>
      <c r="C120" s="34" t="s">
        <v>41</v>
      </c>
      <c r="D120" s="34" t="s">
        <v>54</v>
      </c>
      <c r="E120" s="34" t="s">
        <v>79</v>
      </c>
      <c r="F120" s="35" t="s">
        <v>242</v>
      </c>
      <c r="G120" s="122">
        <v>45000</v>
      </c>
      <c r="H120" s="122">
        <v>1148.33</v>
      </c>
      <c r="I120" s="122">
        <f>+G120*2.87%</f>
        <v>1291.5</v>
      </c>
      <c r="J120" s="122">
        <f>+G120*7.1%</f>
        <v>3194.9999999999995</v>
      </c>
      <c r="K120" s="122">
        <f>G120*1.15%</f>
        <v>517.5</v>
      </c>
      <c r="L120" s="122">
        <f>G120*3.04%</f>
        <v>1368</v>
      </c>
      <c r="M120" s="122">
        <f>G120*7.09%</f>
        <v>3190.5</v>
      </c>
      <c r="N120" s="122"/>
      <c r="O120" s="122">
        <v>25</v>
      </c>
      <c r="P120" s="122">
        <v>24233.42</v>
      </c>
      <c r="Q120" s="122">
        <f>H120+I120+L120+N120+P120+O120</f>
        <v>28066.25</v>
      </c>
      <c r="R120" s="122">
        <f>J120+K120+M120</f>
        <v>6903</v>
      </c>
      <c r="S120" s="122">
        <f>G120-Q120</f>
        <v>16933.75</v>
      </c>
    </row>
    <row r="121" spans="1:19" ht="21" x14ac:dyDescent="0.35">
      <c r="A121" s="44">
        <v>88</v>
      </c>
      <c r="B121" s="34" t="s">
        <v>340</v>
      </c>
      <c r="C121" s="34" t="s">
        <v>41</v>
      </c>
      <c r="D121" s="34" t="s">
        <v>54</v>
      </c>
      <c r="E121" s="141" t="s">
        <v>189</v>
      </c>
      <c r="F121" s="35" t="s">
        <v>25</v>
      </c>
      <c r="G121" s="122">
        <v>40000</v>
      </c>
      <c r="H121" s="122">
        <v>442.65</v>
      </c>
      <c r="I121" s="122">
        <f>+G121*2.87%</f>
        <v>1148</v>
      </c>
      <c r="J121" s="122">
        <f>+G121*7.1%</f>
        <v>2839.9999999999995</v>
      </c>
      <c r="K121" s="122">
        <f>G121*1.15%</f>
        <v>460</v>
      </c>
      <c r="L121" s="122">
        <f>G121*3.04%</f>
        <v>1216</v>
      </c>
      <c r="M121" s="122">
        <f>G121*7.09%</f>
        <v>2836</v>
      </c>
      <c r="N121" s="122"/>
      <c r="O121" s="122">
        <v>25</v>
      </c>
      <c r="P121" s="122">
        <v>200</v>
      </c>
      <c r="Q121" s="122">
        <f>H121+I121+L121+N121+P121+O121</f>
        <v>3031.65</v>
      </c>
      <c r="R121" s="122">
        <f>J121+K121+M121</f>
        <v>6136</v>
      </c>
      <c r="S121" s="122">
        <f>G121-Q121</f>
        <v>36968.35</v>
      </c>
    </row>
    <row r="122" spans="1:19" ht="21.75" thickBot="1" x14ac:dyDescent="0.4">
      <c r="A122" s="137"/>
      <c r="B122" s="177" t="s">
        <v>26</v>
      </c>
      <c r="C122" s="177"/>
      <c r="D122" s="177"/>
      <c r="E122" s="178"/>
      <c r="F122" s="35"/>
      <c r="G122" s="139">
        <f t="shared" ref="G122:R122" si="73">SUM(G119:G121)</f>
        <v>140000</v>
      </c>
      <c r="H122" s="139">
        <f t="shared" si="73"/>
        <v>4195.84</v>
      </c>
      <c r="I122" s="139">
        <f t="shared" si="73"/>
        <v>4018</v>
      </c>
      <c r="J122" s="139">
        <f t="shared" si="73"/>
        <v>9939.9999999999982</v>
      </c>
      <c r="K122" s="139">
        <f t="shared" si="73"/>
        <v>1610</v>
      </c>
      <c r="L122" s="139">
        <f t="shared" si="73"/>
        <v>4256</v>
      </c>
      <c r="M122" s="139">
        <f t="shared" si="73"/>
        <v>9926</v>
      </c>
      <c r="N122" s="139">
        <f t="shared" si="73"/>
        <v>0</v>
      </c>
      <c r="O122" s="139">
        <f t="shared" si="73"/>
        <v>75</v>
      </c>
      <c r="P122" s="139">
        <f t="shared" si="73"/>
        <v>26753.42</v>
      </c>
      <c r="Q122" s="139">
        <f t="shared" si="73"/>
        <v>39298.26</v>
      </c>
      <c r="R122" s="139">
        <f t="shared" si="73"/>
        <v>21476</v>
      </c>
      <c r="S122" s="139">
        <f>SUM(S119:S121)</f>
        <v>100701.75</v>
      </c>
    </row>
    <row r="123" spans="1:19" ht="31.5" x14ac:dyDescent="0.2">
      <c r="A123" s="179" t="s">
        <v>182</v>
      </c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1"/>
    </row>
    <row r="124" spans="1:19" ht="21" x14ac:dyDescent="0.35">
      <c r="A124" s="44">
        <v>89</v>
      </c>
      <c r="B124" s="34" t="s">
        <v>218</v>
      </c>
      <c r="C124" s="34" t="s">
        <v>41</v>
      </c>
      <c r="D124" s="34" t="s">
        <v>57</v>
      </c>
      <c r="E124" s="34" t="s">
        <v>194</v>
      </c>
      <c r="F124" s="35" t="s">
        <v>25</v>
      </c>
      <c r="G124" s="122">
        <v>40000</v>
      </c>
      <c r="H124" s="122">
        <v>442.65</v>
      </c>
      <c r="I124" s="122">
        <f t="shared" ref="I124:I128" si="74">+G124*2.87%</f>
        <v>1148</v>
      </c>
      <c r="J124" s="122">
        <f t="shared" ref="J124:J128" si="75">+G124*7.1%</f>
        <v>2839.9999999999995</v>
      </c>
      <c r="K124" s="122">
        <f t="shared" ref="K124:K128" si="76">G124*1.15%</f>
        <v>460</v>
      </c>
      <c r="L124" s="122">
        <f t="shared" ref="L124:L128" si="77">G124*3.04%</f>
        <v>1216</v>
      </c>
      <c r="M124" s="122">
        <f t="shared" ref="M124:M128" si="78">G124*7.09%</f>
        <v>2836</v>
      </c>
      <c r="N124" s="122"/>
      <c r="O124" s="122">
        <v>25</v>
      </c>
      <c r="P124" s="122">
        <v>100</v>
      </c>
      <c r="Q124" s="122">
        <f t="shared" ref="Q124:Q128" si="79">H124+I124+L124+N124+P124+O124</f>
        <v>2931.65</v>
      </c>
      <c r="R124" s="122">
        <f t="shared" ref="R124:R128" si="80">J124+K124+M124</f>
        <v>6136</v>
      </c>
      <c r="S124" s="122">
        <f t="shared" ref="S124:S128" si="81">G124-Q124</f>
        <v>37068.35</v>
      </c>
    </row>
    <row r="125" spans="1:19" ht="21" x14ac:dyDescent="0.35">
      <c r="A125" s="44">
        <v>90</v>
      </c>
      <c r="B125" s="34" t="s">
        <v>254</v>
      </c>
      <c r="C125" s="34" t="s">
        <v>41</v>
      </c>
      <c r="D125" s="34" t="s">
        <v>57</v>
      </c>
      <c r="E125" s="34" t="s">
        <v>194</v>
      </c>
      <c r="F125" s="35" t="s">
        <v>25</v>
      </c>
      <c r="G125" s="122">
        <v>40000</v>
      </c>
      <c r="H125" s="122">
        <v>442.65</v>
      </c>
      <c r="I125" s="122">
        <f t="shared" si="74"/>
        <v>1148</v>
      </c>
      <c r="J125" s="122">
        <f t="shared" si="75"/>
        <v>2839.9999999999995</v>
      </c>
      <c r="K125" s="122">
        <f t="shared" si="76"/>
        <v>460</v>
      </c>
      <c r="L125" s="122">
        <f t="shared" si="77"/>
        <v>1216</v>
      </c>
      <c r="M125" s="122">
        <f t="shared" si="78"/>
        <v>2836</v>
      </c>
      <c r="N125" s="122"/>
      <c r="O125" s="122">
        <v>25</v>
      </c>
      <c r="P125" s="122"/>
      <c r="Q125" s="122">
        <f t="shared" si="79"/>
        <v>2831.65</v>
      </c>
      <c r="R125" s="122">
        <f t="shared" si="80"/>
        <v>6136</v>
      </c>
      <c r="S125" s="122">
        <f t="shared" si="81"/>
        <v>37168.35</v>
      </c>
    </row>
    <row r="126" spans="1:19" ht="21" x14ac:dyDescent="0.35">
      <c r="A126" s="44">
        <v>91</v>
      </c>
      <c r="B126" s="34" t="s">
        <v>349</v>
      </c>
      <c r="C126" s="34" t="s">
        <v>41</v>
      </c>
      <c r="D126" s="34" t="s">
        <v>57</v>
      </c>
      <c r="E126" s="34" t="s">
        <v>350</v>
      </c>
      <c r="F126" s="35" t="s">
        <v>25</v>
      </c>
      <c r="G126" s="122">
        <v>40000</v>
      </c>
      <c r="H126" s="122">
        <v>442.65</v>
      </c>
      <c r="I126" s="122">
        <f>+G126*2.87%</f>
        <v>1148</v>
      </c>
      <c r="J126" s="122">
        <f>+G126*7.1%</f>
        <v>2839.9999999999995</v>
      </c>
      <c r="K126" s="122">
        <f>G126*1.15%</f>
        <v>460</v>
      </c>
      <c r="L126" s="122">
        <f>G126*3.04%</f>
        <v>1216</v>
      </c>
      <c r="M126" s="122">
        <f>G126*7.09%</f>
        <v>2836</v>
      </c>
      <c r="N126" s="122"/>
      <c r="O126" s="122">
        <v>25</v>
      </c>
      <c r="P126" s="122"/>
      <c r="Q126" s="122">
        <f>H126+I126+L126+N126+P126+O126</f>
        <v>2831.65</v>
      </c>
      <c r="R126" s="122">
        <f>J126+K126+M126</f>
        <v>6136</v>
      </c>
      <c r="S126" s="122">
        <f>G126-Q126</f>
        <v>37168.35</v>
      </c>
    </row>
    <row r="127" spans="1:19" ht="21" x14ac:dyDescent="0.35">
      <c r="A127" s="44">
        <v>92</v>
      </c>
      <c r="B127" s="34" t="s">
        <v>243</v>
      </c>
      <c r="C127" s="34" t="s">
        <v>41</v>
      </c>
      <c r="D127" s="34" t="s">
        <v>57</v>
      </c>
      <c r="E127" s="34" t="s">
        <v>188</v>
      </c>
      <c r="F127" s="35" t="s">
        <v>25</v>
      </c>
      <c r="G127" s="122">
        <v>35000</v>
      </c>
      <c r="H127" s="122"/>
      <c r="I127" s="122">
        <f t="shared" si="74"/>
        <v>1004.5</v>
      </c>
      <c r="J127" s="122">
        <f t="shared" si="75"/>
        <v>2485</v>
      </c>
      <c r="K127" s="122">
        <f t="shared" si="76"/>
        <v>402.5</v>
      </c>
      <c r="L127" s="122">
        <f t="shared" si="77"/>
        <v>1064</v>
      </c>
      <c r="M127" s="122">
        <f t="shared" si="78"/>
        <v>2481.5</v>
      </c>
      <c r="N127" s="122"/>
      <c r="O127" s="122">
        <v>25</v>
      </c>
      <c r="P127" s="122"/>
      <c r="Q127" s="122">
        <f t="shared" si="79"/>
        <v>2093.5</v>
      </c>
      <c r="R127" s="122">
        <f t="shared" si="80"/>
        <v>5369</v>
      </c>
      <c r="S127" s="122">
        <f t="shared" si="81"/>
        <v>32906.5</v>
      </c>
    </row>
    <row r="128" spans="1:19" ht="21" x14ac:dyDescent="0.35">
      <c r="A128" s="44">
        <v>93</v>
      </c>
      <c r="B128" s="140" t="s">
        <v>279</v>
      </c>
      <c r="C128" s="126" t="s">
        <v>41</v>
      </c>
      <c r="D128" s="34" t="s">
        <v>278</v>
      </c>
      <c r="E128" s="34" t="s">
        <v>188</v>
      </c>
      <c r="F128" s="35" t="s">
        <v>25</v>
      </c>
      <c r="G128" s="122">
        <v>35000</v>
      </c>
      <c r="H128" s="122"/>
      <c r="I128" s="122">
        <f t="shared" si="74"/>
        <v>1004.5</v>
      </c>
      <c r="J128" s="122">
        <f t="shared" si="75"/>
        <v>2485</v>
      </c>
      <c r="K128" s="122">
        <f t="shared" si="76"/>
        <v>402.5</v>
      </c>
      <c r="L128" s="122">
        <f t="shared" si="77"/>
        <v>1064</v>
      </c>
      <c r="M128" s="122">
        <f t="shared" si="78"/>
        <v>2481.5</v>
      </c>
      <c r="N128" s="122"/>
      <c r="O128" s="122">
        <v>25</v>
      </c>
      <c r="P128" s="122">
        <v>1500</v>
      </c>
      <c r="Q128" s="122">
        <f t="shared" si="79"/>
        <v>3593.5</v>
      </c>
      <c r="R128" s="122">
        <f t="shared" si="80"/>
        <v>5369</v>
      </c>
      <c r="S128" s="122">
        <f t="shared" si="81"/>
        <v>31406.5</v>
      </c>
    </row>
    <row r="129" spans="1:19" ht="21.75" thickBot="1" x14ac:dyDescent="0.4">
      <c r="A129" s="44"/>
      <c r="B129" s="177" t="s">
        <v>26</v>
      </c>
      <c r="C129" s="177"/>
      <c r="D129" s="177"/>
      <c r="E129" s="178"/>
      <c r="F129" s="35"/>
      <c r="G129" s="139">
        <f t="shared" ref="G129:R129" si="82">SUM(G124:G128)</f>
        <v>190000</v>
      </c>
      <c r="H129" s="139">
        <f t="shared" si="82"/>
        <v>1327.9499999999998</v>
      </c>
      <c r="I129" s="139">
        <f t="shared" si="82"/>
        <v>5453</v>
      </c>
      <c r="J129" s="139">
        <f t="shared" si="82"/>
        <v>13489.999999999998</v>
      </c>
      <c r="K129" s="139">
        <f t="shared" si="82"/>
        <v>2185</v>
      </c>
      <c r="L129" s="139">
        <f t="shared" si="82"/>
        <v>5776</v>
      </c>
      <c r="M129" s="139">
        <f t="shared" si="82"/>
        <v>13471</v>
      </c>
      <c r="N129" s="139">
        <f t="shared" si="82"/>
        <v>0</v>
      </c>
      <c r="O129" s="139">
        <f t="shared" si="82"/>
        <v>125</v>
      </c>
      <c r="P129" s="139">
        <f t="shared" si="82"/>
        <v>1600</v>
      </c>
      <c r="Q129" s="139">
        <f t="shared" si="82"/>
        <v>14281.95</v>
      </c>
      <c r="R129" s="139">
        <f t="shared" si="82"/>
        <v>29146</v>
      </c>
      <c r="S129" s="139">
        <f>SUM(S124:S128)</f>
        <v>175718.05</v>
      </c>
    </row>
    <row r="130" spans="1:19" ht="31.5" x14ac:dyDescent="0.2">
      <c r="A130" s="179" t="s">
        <v>60</v>
      </c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1"/>
    </row>
    <row r="131" spans="1:19" ht="21" x14ac:dyDescent="0.35">
      <c r="A131" s="44">
        <v>94</v>
      </c>
      <c r="B131" s="34" t="s">
        <v>61</v>
      </c>
      <c r="C131" s="34" t="s">
        <v>41</v>
      </c>
      <c r="D131" s="34" t="s">
        <v>60</v>
      </c>
      <c r="E131" s="34" t="s">
        <v>96</v>
      </c>
      <c r="F131" s="35" t="s">
        <v>242</v>
      </c>
      <c r="G131" s="122">
        <v>75000</v>
      </c>
      <c r="H131" s="122">
        <v>6309.35</v>
      </c>
      <c r="I131" s="122">
        <f>+G131*2.87%</f>
        <v>2152.5</v>
      </c>
      <c r="J131" s="122">
        <f>+G131*7.1%</f>
        <v>5324.9999999999991</v>
      </c>
      <c r="K131" s="122">
        <f>G131*1.15%</f>
        <v>862.5</v>
      </c>
      <c r="L131" s="122">
        <f>G131*3.04%</f>
        <v>2280</v>
      </c>
      <c r="M131" s="122">
        <f>G131*7.09%</f>
        <v>5317.5</v>
      </c>
      <c r="N131" s="122"/>
      <c r="O131" s="122">
        <v>25</v>
      </c>
      <c r="P131" s="122">
        <v>7707.35</v>
      </c>
      <c r="Q131" s="122">
        <f>H131+I131+L131+N131+P131+O131</f>
        <v>18474.2</v>
      </c>
      <c r="R131" s="122">
        <f>J131+K131+M131</f>
        <v>11505</v>
      </c>
      <c r="S131" s="122">
        <f>G131-Q131</f>
        <v>56525.8</v>
      </c>
    </row>
    <row r="132" spans="1:19" ht="21" x14ac:dyDescent="0.35">
      <c r="A132" s="44">
        <v>95</v>
      </c>
      <c r="B132" s="34" t="s">
        <v>70</v>
      </c>
      <c r="C132" s="34" t="s">
        <v>41</v>
      </c>
      <c r="D132" s="34" t="s">
        <v>60</v>
      </c>
      <c r="E132" s="34" t="s">
        <v>71</v>
      </c>
      <c r="F132" s="35" t="s">
        <v>25</v>
      </c>
      <c r="G132" s="122">
        <v>80000</v>
      </c>
      <c r="H132" s="122">
        <v>7725.99</v>
      </c>
      <c r="I132" s="122">
        <f t="shared" ref="I132:I141" si="83">+G132*2.87%</f>
        <v>2296</v>
      </c>
      <c r="J132" s="122">
        <f t="shared" ref="J132:J141" si="84">+G132*7.1%</f>
        <v>5679.9999999999991</v>
      </c>
      <c r="K132" s="122">
        <f t="shared" ref="K132:K138" si="85">G132*1.15%</f>
        <v>920</v>
      </c>
      <c r="L132" s="122">
        <f t="shared" ref="L132:L141" si="86">G132*3.04%</f>
        <v>2432</v>
      </c>
      <c r="M132" s="122">
        <f t="shared" ref="M132:M141" si="87">G132*7.09%</f>
        <v>5672</v>
      </c>
      <c r="N132" s="122"/>
      <c r="O132" s="122">
        <v>25</v>
      </c>
      <c r="P132" s="122">
        <v>5867.25</v>
      </c>
      <c r="Q132" s="122">
        <f t="shared" ref="Q132:Q138" si="88">H132+I132+L132+N132+P132+O132</f>
        <v>18346.239999999998</v>
      </c>
      <c r="R132" s="122">
        <f t="shared" ref="R132:R144" si="89">J132+K132+M132</f>
        <v>12272</v>
      </c>
      <c r="S132" s="122">
        <f t="shared" ref="S132:S140" si="90">G132-Q132</f>
        <v>61653.760000000002</v>
      </c>
    </row>
    <row r="133" spans="1:19" ht="21" customHeight="1" x14ac:dyDescent="0.35">
      <c r="A133" s="44">
        <v>96</v>
      </c>
      <c r="B133" s="34" t="s">
        <v>129</v>
      </c>
      <c r="C133" s="34" t="s">
        <v>41</v>
      </c>
      <c r="D133" s="34" t="s">
        <v>60</v>
      </c>
      <c r="E133" s="34" t="s">
        <v>44</v>
      </c>
      <c r="F133" s="35" t="s">
        <v>242</v>
      </c>
      <c r="G133" s="122">
        <v>38000</v>
      </c>
      <c r="H133" s="122"/>
      <c r="I133" s="122">
        <f t="shared" si="83"/>
        <v>1090.5999999999999</v>
      </c>
      <c r="J133" s="122">
        <f t="shared" si="84"/>
        <v>2697.9999999999995</v>
      </c>
      <c r="K133" s="122">
        <f t="shared" si="85"/>
        <v>437</v>
      </c>
      <c r="L133" s="122">
        <f t="shared" si="86"/>
        <v>1155.2</v>
      </c>
      <c r="M133" s="122">
        <f t="shared" si="87"/>
        <v>2694.2000000000003</v>
      </c>
      <c r="N133" s="122">
        <v>1919.78</v>
      </c>
      <c r="O133" s="122">
        <v>25</v>
      </c>
      <c r="P133" s="122">
        <v>200</v>
      </c>
      <c r="Q133" s="122">
        <f t="shared" si="88"/>
        <v>4390.58</v>
      </c>
      <c r="R133" s="122">
        <f t="shared" si="89"/>
        <v>5829.2</v>
      </c>
      <c r="S133" s="122">
        <f t="shared" si="90"/>
        <v>33609.42</v>
      </c>
    </row>
    <row r="134" spans="1:19" ht="21" x14ac:dyDescent="0.35">
      <c r="A134" s="44">
        <v>97</v>
      </c>
      <c r="B134" s="34" t="s">
        <v>132</v>
      </c>
      <c r="C134" s="34" t="s">
        <v>41</v>
      </c>
      <c r="D134" s="34" t="s">
        <v>60</v>
      </c>
      <c r="E134" s="34" t="s">
        <v>133</v>
      </c>
      <c r="F134" s="35" t="s">
        <v>242</v>
      </c>
      <c r="G134" s="122">
        <v>100000</v>
      </c>
      <c r="H134" s="122">
        <v>11145.55</v>
      </c>
      <c r="I134" s="122">
        <f t="shared" si="83"/>
        <v>2870</v>
      </c>
      <c r="J134" s="122">
        <f t="shared" si="84"/>
        <v>7099.9999999999991</v>
      </c>
      <c r="K134" s="122">
        <f t="shared" si="85"/>
        <v>1150</v>
      </c>
      <c r="L134" s="122">
        <f t="shared" si="86"/>
        <v>3040</v>
      </c>
      <c r="M134" s="122">
        <f t="shared" si="87"/>
        <v>7090.0000000000009</v>
      </c>
      <c r="N134" s="122">
        <v>3839.56</v>
      </c>
      <c r="O134" s="122">
        <v>25</v>
      </c>
      <c r="P134" s="122">
        <v>16508.5</v>
      </c>
      <c r="Q134" s="122">
        <f t="shared" si="88"/>
        <v>37428.61</v>
      </c>
      <c r="R134" s="122">
        <f t="shared" si="89"/>
        <v>15340</v>
      </c>
      <c r="S134" s="122">
        <f t="shared" si="90"/>
        <v>62571.39</v>
      </c>
    </row>
    <row r="135" spans="1:19" ht="21" x14ac:dyDescent="0.35">
      <c r="A135" s="44">
        <v>98</v>
      </c>
      <c r="B135" s="34" t="s">
        <v>142</v>
      </c>
      <c r="C135" s="34" t="s">
        <v>41</v>
      </c>
      <c r="D135" s="34" t="s">
        <v>60</v>
      </c>
      <c r="E135" s="34" t="s">
        <v>71</v>
      </c>
      <c r="F135" s="35" t="s">
        <v>25</v>
      </c>
      <c r="G135" s="122">
        <v>58000</v>
      </c>
      <c r="H135" s="122">
        <v>3110.29</v>
      </c>
      <c r="I135" s="122">
        <f t="shared" si="83"/>
        <v>1664.6</v>
      </c>
      <c r="J135" s="122">
        <f t="shared" si="84"/>
        <v>4118</v>
      </c>
      <c r="K135" s="122">
        <f t="shared" si="85"/>
        <v>667</v>
      </c>
      <c r="L135" s="122">
        <f t="shared" si="86"/>
        <v>1763.2</v>
      </c>
      <c r="M135" s="122">
        <f t="shared" si="87"/>
        <v>4112.2</v>
      </c>
      <c r="N135" s="122"/>
      <c r="O135" s="122">
        <v>25</v>
      </c>
      <c r="P135" s="122">
        <v>700</v>
      </c>
      <c r="Q135" s="122">
        <f t="shared" si="88"/>
        <v>7263.0899999999992</v>
      </c>
      <c r="R135" s="122">
        <f t="shared" si="89"/>
        <v>8897.2000000000007</v>
      </c>
      <c r="S135" s="122">
        <f t="shared" si="90"/>
        <v>50736.91</v>
      </c>
    </row>
    <row r="136" spans="1:19" ht="21" x14ac:dyDescent="0.35">
      <c r="A136" s="44">
        <v>99</v>
      </c>
      <c r="B136" s="34" t="s">
        <v>143</v>
      </c>
      <c r="C136" s="34" t="s">
        <v>41</v>
      </c>
      <c r="D136" s="34" t="s">
        <v>60</v>
      </c>
      <c r="E136" s="34" t="s">
        <v>52</v>
      </c>
      <c r="F136" s="35" t="s">
        <v>25</v>
      </c>
      <c r="G136" s="122">
        <v>45000</v>
      </c>
      <c r="H136" s="122">
        <v>1148.33</v>
      </c>
      <c r="I136" s="122">
        <f t="shared" si="83"/>
        <v>1291.5</v>
      </c>
      <c r="J136" s="122">
        <f t="shared" si="84"/>
        <v>3194.9999999999995</v>
      </c>
      <c r="K136" s="122">
        <f t="shared" si="85"/>
        <v>517.5</v>
      </c>
      <c r="L136" s="122">
        <f t="shared" si="86"/>
        <v>1368</v>
      </c>
      <c r="M136" s="122">
        <f t="shared" si="87"/>
        <v>3190.5</v>
      </c>
      <c r="N136" s="122"/>
      <c r="O136" s="122">
        <v>25</v>
      </c>
      <c r="P136" s="122">
        <v>700</v>
      </c>
      <c r="Q136" s="122">
        <f t="shared" si="88"/>
        <v>4532.83</v>
      </c>
      <c r="R136" s="122">
        <f t="shared" si="89"/>
        <v>6903</v>
      </c>
      <c r="S136" s="122">
        <f t="shared" si="90"/>
        <v>40467.17</v>
      </c>
    </row>
    <row r="137" spans="1:19" ht="21" x14ac:dyDescent="0.35">
      <c r="A137" s="44">
        <v>100</v>
      </c>
      <c r="B137" s="34" t="s">
        <v>151</v>
      </c>
      <c r="C137" s="34" t="s">
        <v>40</v>
      </c>
      <c r="D137" s="34" t="s">
        <v>60</v>
      </c>
      <c r="E137" s="34" t="s">
        <v>152</v>
      </c>
      <c r="F137" s="35" t="s">
        <v>25</v>
      </c>
      <c r="G137" s="122">
        <v>80000</v>
      </c>
      <c r="H137" s="122">
        <v>7400.94</v>
      </c>
      <c r="I137" s="122">
        <f t="shared" si="83"/>
        <v>2296</v>
      </c>
      <c r="J137" s="122">
        <f t="shared" si="84"/>
        <v>5679.9999999999991</v>
      </c>
      <c r="K137" s="122">
        <f t="shared" si="85"/>
        <v>920</v>
      </c>
      <c r="L137" s="122">
        <f t="shared" si="86"/>
        <v>2432</v>
      </c>
      <c r="M137" s="122">
        <f t="shared" si="87"/>
        <v>5672</v>
      </c>
      <c r="N137" s="122"/>
      <c r="O137" s="122">
        <v>25</v>
      </c>
      <c r="P137" s="122">
        <v>200</v>
      </c>
      <c r="Q137" s="122">
        <f t="shared" si="88"/>
        <v>12353.939999999999</v>
      </c>
      <c r="R137" s="122">
        <f t="shared" si="89"/>
        <v>12272</v>
      </c>
      <c r="S137" s="122">
        <f t="shared" si="90"/>
        <v>67646.06</v>
      </c>
    </row>
    <row r="138" spans="1:19" ht="21" x14ac:dyDescent="0.35">
      <c r="A138" s="44">
        <v>101</v>
      </c>
      <c r="B138" s="34" t="s">
        <v>159</v>
      </c>
      <c r="C138" s="34" t="s">
        <v>41</v>
      </c>
      <c r="D138" s="34" t="s">
        <v>60</v>
      </c>
      <c r="E138" s="34" t="s">
        <v>71</v>
      </c>
      <c r="F138" s="35" t="s">
        <v>242</v>
      </c>
      <c r="G138" s="122">
        <v>58000</v>
      </c>
      <c r="H138" s="122">
        <v>3110.29</v>
      </c>
      <c r="I138" s="122">
        <f t="shared" si="83"/>
        <v>1664.6</v>
      </c>
      <c r="J138" s="122">
        <f t="shared" si="84"/>
        <v>4118</v>
      </c>
      <c r="K138" s="122">
        <f t="shared" si="85"/>
        <v>667</v>
      </c>
      <c r="L138" s="122">
        <f t="shared" si="86"/>
        <v>1763.2</v>
      </c>
      <c r="M138" s="122">
        <f t="shared" si="87"/>
        <v>4112.2</v>
      </c>
      <c r="N138" s="122"/>
      <c r="O138" s="122">
        <v>25</v>
      </c>
      <c r="P138" s="122">
        <v>200</v>
      </c>
      <c r="Q138" s="122">
        <f t="shared" si="88"/>
        <v>6763.0899999999992</v>
      </c>
      <c r="R138" s="122">
        <f t="shared" si="89"/>
        <v>8897.2000000000007</v>
      </c>
      <c r="S138" s="122">
        <f t="shared" si="90"/>
        <v>51236.91</v>
      </c>
    </row>
    <row r="139" spans="1:19" ht="21" x14ac:dyDescent="0.35">
      <c r="A139" s="44">
        <v>102</v>
      </c>
      <c r="B139" s="34" t="s">
        <v>199</v>
      </c>
      <c r="C139" s="34" t="s">
        <v>41</v>
      </c>
      <c r="D139" s="34" t="s">
        <v>60</v>
      </c>
      <c r="E139" s="141" t="s">
        <v>71</v>
      </c>
      <c r="F139" s="35" t="s">
        <v>25</v>
      </c>
      <c r="G139" s="122">
        <v>58000</v>
      </c>
      <c r="H139" s="122">
        <v>3110.29</v>
      </c>
      <c r="I139" s="122">
        <f t="shared" si="83"/>
        <v>1664.6</v>
      </c>
      <c r="J139" s="122">
        <f t="shared" si="84"/>
        <v>4118</v>
      </c>
      <c r="K139" s="122">
        <f>G139*1.15%</f>
        <v>667</v>
      </c>
      <c r="L139" s="122">
        <f t="shared" si="86"/>
        <v>1763.2</v>
      </c>
      <c r="M139" s="122">
        <f t="shared" si="87"/>
        <v>4112.2</v>
      </c>
      <c r="N139" s="122"/>
      <c r="O139" s="122">
        <v>25</v>
      </c>
      <c r="P139" s="122">
        <v>100</v>
      </c>
      <c r="Q139" s="122">
        <f t="shared" ref="Q139:Q144" si="91">H139+I139+L139+N139+P139+O139</f>
        <v>6663.0899999999992</v>
      </c>
      <c r="R139" s="122">
        <f t="shared" si="89"/>
        <v>8897.2000000000007</v>
      </c>
      <c r="S139" s="122">
        <f t="shared" si="90"/>
        <v>51336.91</v>
      </c>
    </row>
    <row r="140" spans="1:19" ht="21" x14ac:dyDescent="0.35">
      <c r="A140" s="44">
        <v>103</v>
      </c>
      <c r="B140" s="34" t="s">
        <v>200</v>
      </c>
      <c r="C140" s="34" t="s">
        <v>40</v>
      </c>
      <c r="D140" s="34" t="s">
        <v>60</v>
      </c>
      <c r="E140" s="141" t="s">
        <v>201</v>
      </c>
      <c r="F140" s="35" t="s">
        <v>25</v>
      </c>
      <c r="G140" s="122">
        <v>58000</v>
      </c>
      <c r="H140" s="122">
        <v>3110.29</v>
      </c>
      <c r="I140" s="122">
        <f t="shared" si="83"/>
        <v>1664.6</v>
      </c>
      <c r="J140" s="122">
        <f t="shared" si="84"/>
        <v>4118</v>
      </c>
      <c r="K140" s="122">
        <f>G140*1.15%</f>
        <v>667</v>
      </c>
      <c r="L140" s="122">
        <f t="shared" si="86"/>
        <v>1763.2</v>
      </c>
      <c r="M140" s="122">
        <f t="shared" si="87"/>
        <v>4112.2</v>
      </c>
      <c r="N140" s="122"/>
      <c r="O140" s="122">
        <v>25</v>
      </c>
      <c r="P140" s="122">
        <v>4820.45</v>
      </c>
      <c r="Q140" s="122">
        <f t="shared" si="91"/>
        <v>11383.539999999999</v>
      </c>
      <c r="R140" s="122">
        <f t="shared" si="89"/>
        <v>8897.2000000000007</v>
      </c>
      <c r="S140" s="122">
        <f t="shared" si="90"/>
        <v>46616.46</v>
      </c>
    </row>
    <row r="141" spans="1:19" ht="21" x14ac:dyDescent="0.35">
      <c r="A141" s="44">
        <v>104</v>
      </c>
      <c r="B141" s="34" t="s">
        <v>283</v>
      </c>
      <c r="C141" s="126" t="s">
        <v>41</v>
      </c>
      <c r="D141" s="34" t="s">
        <v>60</v>
      </c>
      <c r="E141" s="34" t="s">
        <v>194</v>
      </c>
      <c r="F141" s="35" t="s">
        <v>25</v>
      </c>
      <c r="G141" s="122">
        <v>35000</v>
      </c>
      <c r="H141" s="122"/>
      <c r="I141" s="122">
        <f t="shared" si="83"/>
        <v>1004.5</v>
      </c>
      <c r="J141" s="122">
        <f t="shared" si="84"/>
        <v>2485</v>
      </c>
      <c r="K141" s="122">
        <f>G141*1.15%</f>
        <v>402.5</v>
      </c>
      <c r="L141" s="122">
        <f t="shared" si="86"/>
        <v>1064</v>
      </c>
      <c r="M141" s="122">
        <f t="shared" si="87"/>
        <v>2481.5</v>
      </c>
      <c r="N141" s="122"/>
      <c r="O141" s="122">
        <v>25</v>
      </c>
      <c r="P141" s="122"/>
      <c r="Q141" s="122">
        <f t="shared" si="91"/>
        <v>2093.5</v>
      </c>
      <c r="R141" s="122">
        <f t="shared" si="89"/>
        <v>5369</v>
      </c>
      <c r="S141" s="122">
        <f>G141-Q141</f>
        <v>32906.5</v>
      </c>
    </row>
    <row r="142" spans="1:19" ht="21" x14ac:dyDescent="0.35">
      <c r="A142" s="44">
        <v>105</v>
      </c>
      <c r="B142" s="45" t="s">
        <v>380</v>
      </c>
      <c r="C142" s="45" t="s">
        <v>41</v>
      </c>
      <c r="D142" s="156" t="s">
        <v>60</v>
      </c>
      <c r="E142" s="45" t="s">
        <v>194</v>
      </c>
      <c r="F142" s="35" t="s">
        <v>25</v>
      </c>
      <c r="G142" s="122">
        <v>45000</v>
      </c>
      <c r="H142" s="122">
        <v>1148.33</v>
      </c>
      <c r="I142" s="122">
        <f>G142*2.87/100</f>
        <v>1291.5</v>
      </c>
      <c r="J142" s="122">
        <f>G142*7.1/100</f>
        <v>3195</v>
      </c>
      <c r="K142" s="122">
        <f>+G142*1.15%</f>
        <v>517.5</v>
      </c>
      <c r="L142" s="122">
        <f>G142*3.04/100</f>
        <v>1368</v>
      </c>
      <c r="M142" s="122">
        <f>+G142*7.09%</f>
        <v>3190.5</v>
      </c>
      <c r="N142" s="122"/>
      <c r="O142" s="122">
        <v>25</v>
      </c>
      <c r="P142" s="122">
        <v>21450.799999999999</v>
      </c>
      <c r="Q142" s="122">
        <f t="shared" si="91"/>
        <v>25283.629999999997</v>
      </c>
      <c r="R142" s="122">
        <f t="shared" ref="R142" si="92">J142+K142+M142</f>
        <v>6903</v>
      </c>
      <c r="S142" s="122">
        <f>G142-Q142</f>
        <v>19716.370000000003</v>
      </c>
    </row>
    <row r="143" spans="1:19" ht="21" x14ac:dyDescent="0.35">
      <c r="A143" s="44">
        <v>106</v>
      </c>
      <c r="B143" s="34" t="s">
        <v>373</v>
      </c>
      <c r="C143" s="126" t="s">
        <v>41</v>
      </c>
      <c r="D143" s="34" t="s">
        <v>60</v>
      </c>
      <c r="E143" s="34" t="s">
        <v>194</v>
      </c>
      <c r="F143" s="35" t="s">
        <v>25</v>
      </c>
      <c r="G143" s="122">
        <v>32000</v>
      </c>
      <c r="H143" s="122"/>
      <c r="I143" s="122">
        <f t="shared" ref="I143" si="93">+G143*2.87%</f>
        <v>918.4</v>
      </c>
      <c r="J143" s="122">
        <f t="shared" ref="J143" si="94">+G143*7.1%</f>
        <v>2272</v>
      </c>
      <c r="K143" s="122">
        <f>G143*1.15%</f>
        <v>368</v>
      </c>
      <c r="L143" s="122">
        <f t="shared" ref="L143" si="95">G143*3.04%</f>
        <v>972.8</v>
      </c>
      <c r="M143" s="122">
        <f t="shared" ref="M143" si="96">G143*7.09%</f>
        <v>2268.8000000000002</v>
      </c>
      <c r="N143" s="122"/>
      <c r="O143" s="122">
        <v>25</v>
      </c>
      <c r="P143" s="122"/>
      <c r="Q143" s="122">
        <f t="shared" si="91"/>
        <v>1916.1999999999998</v>
      </c>
      <c r="R143" s="122">
        <f t="shared" ref="R143" si="97">J143+K143+M143</f>
        <v>4908.8</v>
      </c>
      <c r="S143" s="122">
        <f>G143-Q143</f>
        <v>30083.8</v>
      </c>
    </row>
    <row r="144" spans="1:19" ht="21" x14ac:dyDescent="0.35">
      <c r="A144" s="44">
        <v>107</v>
      </c>
      <c r="B144" s="45" t="s">
        <v>330</v>
      </c>
      <c r="C144" s="45" t="s">
        <v>40</v>
      </c>
      <c r="D144" s="156" t="s">
        <v>60</v>
      </c>
      <c r="E144" s="45" t="s">
        <v>194</v>
      </c>
      <c r="F144" s="35" t="s">
        <v>25</v>
      </c>
      <c r="G144" s="122">
        <v>32000</v>
      </c>
      <c r="H144" s="122"/>
      <c r="I144" s="122">
        <f>G144*2.87/100</f>
        <v>918.4</v>
      </c>
      <c r="J144" s="122">
        <f>G144*7.1/100</f>
        <v>2272</v>
      </c>
      <c r="K144" s="122">
        <f>+G144*1.15%</f>
        <v>368</v>
      </c>
      <c r="L144" s="122">
        <f>G144*3.04/100</f>
        <v>972.8</v>
      </c>
      <c r="M144" s="122">
        <f>+G144*7.09%</f>
        <v>2268.8000000000002</v>
      </c>
      <c r="N144" s="122"/>
      <c r="O144" s="122">
        <v>25</v>
      </c>
      <c r="P144" s="122">
        <v>1825.12</v>
      </c>
      <c r="Q144" s="122">
        <f t="shared" si="91"/>
        <v>3741.3199999999997</v>
      </c>
      <c r="R144" s="122">
        <f t="shared" si="89"/>
        <v>4908.8</v>
      </c>
      <c r="S144" s="122">
        <f>G144-Q144</f>
        <v>28258.68</v>
      </c>
    </row>
    <row r="145" spans="1:19" ht="21.75" thickBot="1" x14ac:dyDescent="0.4">
      <c r="A145" s="44"/>
      <c r="B145" s="177" t="s">
        <v>26</v>
      </c>
      <c r="C145" s="177"/>
      <c r="D145" s="177"/>
      <c r="E145" s="178"/>
      <c r="F145" s="35"/>
      <c r="G145" s="139">
        <f t="shared" ref="G145:S145" si="98">SUM(G131:G144)</f>
        <v>794000</v>
      </c>
      <c r="H145" s="139">
        <f t="shared" si="98"/>
        <v>47319.650000000009</v>
      </c>
      <c r="I145" s="139">
        <f t="shared" si="98"/>
        <v>22787.800000000003</v>
      </c>
      <c r="J145" s="139">
        <f t="shared" si="98"/>
        <v>56373.999999999993</v>
      </c>
      <c r="K145" s="139">
        <f t="shared" si="98"/>
        <v>9131</v>
      </c>
      <c r="L145" s="139">
        <f t="shared" si="98"/>
        <v>24137.600000000002</v>
      </c>
      <c r="M145" s="139">
        <f t="shared" si="98"/>
        <v>56294.6</v>
      </c>
      <c r="N145" s="139">
        <f t="shared" si="98"/>
        <v>5759.34</v>
      </c>
      <c r="O145" s="139">
        <f t="shared" si="98"/>
        <v>350</v>
      </c>
      <c r="P145" s="139">
        <f t="shared" si="98"/>
        <v>60279.469999999994</v>
      </c>
      <c r="Q145" s="139">
        <f t="shared" si="98"/>
        <v>160633.86000000002</v>
      </c>
      <c r="R145" s="139">
        <f t="shared" si="98"/>
        <v>121799.59999999999</v>
      </c>
      <c r="S145" s="139">
        <f t="shared" si="98"/>
        <v>633366.14000000013</v>
      </c>
    </row>
    <row r="146" spans="1:19" ht="31.5" x14ac:dyDescent="0.2">
      <c r="A146" s="184" t="s">
        <v>62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6"/>
    </row>
    <row r="147" spans="1:19" ht="21" x14ac:dyDescent="0.35">
      <c r="A147" s="44">
        <v>108</v>
      </c>
      <c r="B147" s="34" t="s">
        <v>110</v>
      </c>
      <c r="C147" s="34" t="s">
        <v>41</v>
      </c>
      <c r="D147" s="34" t="s">
        <v>62</v>
      </c>
      <c r="E147" s="141" t="s">
        <v>44</v>
      </c>
      <c r="F147" s="35" t="s">
        <v>242</v>
      </c>
      <c r="G147" s="124">
        <v>33000</v>
      </c>
      <c r="H147" s="124"/>
      <c r="I147" s="122">
        <f>+G147*2.87%</f>
        <v>947.1</v>
      </c>
      <c r="J147" s="122">
        <f>+G147*7.1%</f>
        <v>2343</v>
      </c>
      <c r="K147" s="122">
        <f>G147*1.15%</f>
        <v>379.5</v>
      </c>
      <c r="L147" s="122">
        <f>G147*3.04%</f>
        <v>1003.2</v>
      </c>
      <c r="M147" s="122">
        <f>G147*7.09%</f>
        <v>2339.7000000000003</v>
      </c>
      <c r="N147" s="122">
        <v>1919.78</v>
      </c>
      <c r="O147" s="122">
        <v>25</v>
      </c>
      <c r="P147" s="122">
        <v>4116.26</v>
      </c>
      <c r="Q147" s="122">
        <f>H147+I147+L147+N147+P147+O147</f>
        <v>8011.34</v>
      </c>
      <c r="R147" s="122">
        <f>J147+K147+M147</f>
        <v>5062.2000000000007</v>
      </c>
      <c r="S147" s="122">
        <f t="shared" ref="S147:S171" si="99">G147-Q147</f>
        <v>24988.66</v>
      </c>
    </row>
    <row r="148" spans="1:19" ht="21" x14ac:dyDescent="0.35">
      <c r="A148" s="44">
        <v>109</v>
      </c>
      <c r="B148" s="34" t="s">
        <v>134</v>
      </c>
      <c r="C148" s="34" t="s">
        <v>40</v>
      </c>
      <c r="D148" s="34" t="s">
        <v>62</v>
      </c>
      <c r="E148" s="141" t="s">
        <v>63</v>
      </c>
      <c r="F148" s="35" t="s">
        <v>25</v>
      </c>
      <c r="G148" s="124">
        <v>28250</v>
      </c>
      <c r="H148" s="124"/>
      <c r="I148" s="122">
        <f>+G148*2.87%</f>
        <v>810.77499999999998</v>
      </c>
      <c r="J148" s="122">
        <f>+G148*7.1%</f>
        <v>2005.7499999999998</v>
      </c>
      <c r="K148" s="122">
        <f>G148*1.15%</f>
        <v>324.875</v>
      </c>
      <c r="L148" s="122">
        <f>G148*3.04%</f>
        <v>858.8</v>
      </c>
      <c r="M148" s="122">
        <f>G148*7.09%</f>
        <v>2002.9250000000002</v>
      </c>
      <c r="N148" s="122"/>
      <c r="O148" s="122">
        <v>25</v>
      </c>
      <c r="P148" s="125">
        <v>1200</v>
      </c>
      <c r="Q148" s="122">
        <f>H148+I148+L148+N148+P148+O148</f>
        <v>2894.5749999999998</v>
      </c>
      <c r="R148" s="122">
        <f>J148+K148+M148</f>
        <v>4333.55</v>
      </c>
      <c r="S148" s="122">
        <f t="shared" si="99"/>
        <v>25355.424999999999</v>
      </c>
    </row>
    <row r="149" spans="1:19" ht="21" x14ac:dyDescent="0.35">
      <c r="A149" s="44">
        <v>110</v>
      </c>
      <c r="B149" s="34" t="s">
        <v>220</v>
      </c>
      <c r="C149" s="34" t="s">
        <v>40</v>
      </c>
      <c r="D149" s="34" t="s">
        <v>62</v>
      </c>
      <c r="E149" s="141" t="s">
        <v>63</v>
      </c>
      <c r="F149" s="35" t="s">
        <v>25</v>
      </c>
      <c r="G149" s="124">
        <v>24000</v>
      </c>
      <c r="H149" s="124"/>
      <c r="I149" s="122">
        <f>+G149*2.87%</f>
        <v>688.8</v>
      </c>
      <c r="J149" s="122">
        <f>+G149*7.1%</f>
        <v>1703.9999999999998</v>
      </c>
      <c r="K149" s="122">
        <f>G149*1.15%</f>
        <v>276</v>
      </c>
      <c r="L149" s="122">
        <f>G149*3.04%</f>
        <v>729.6</v>
      </c>
      <c r="M149" s="122">
        <f>G149*7.09%</f>
        <v>1701.6000000000001</v>
      </c>
      <c r="N149" s="122"/>
      <c r="O149" s="122">
        <v>25</v>
      </c>
      <c r="P149" s="125">
        <v>11753.99</v>
      </c>
      <c r="Q149" s="122">
        <f>H149+I149+L149+N149+P149+O149</f>
        <v>13197.39</v>
      </c>
      <c r="R149" s="122">
        <f>J149+K149+M149</f>
        <v>3681.6</v>
      </c>
      <c r="S149" s="122">
        <f t="shared" si="99"/>
        <v>10802.61</v>
      </c>
    </row>
    <row r="150" spans="1:19" ht="21" x14ac:dyDescent="0.35">
      <c r="A150" s="44">
        <v>111</v>
      </c>
      <c r="B150" s="34" t="s">
        <v>365</v>
      </c>
      <c r="C150" s="34" t="s">
        <v>40</v>
      </c>
      <c r="D150" s="34" t="s">
        <v>62</v>
      </c>
      <c r="E150" s="141" t="s">
        <v>63</v>
      </c>
      <c r="F150" s="35" t="s">
        <v>25</v>
      </c>
      <c r="G150" s="124">
        <v>25000</v>
      </c>
      <c r="H150" s="124"/>
      <c r="I150" s="122">
        <f>+G150*2.87%</f>
        <v>717.5</v>
      </c>
      <c r="J150" s="122">
        <f>+G150*7.1%</f>
        <v>1774.9999999999998</v>
      </c>
      <c r="K150" s="122">
        <f>G150*1.15%</f>
        <v>287.5</v>
      </c>
      <c r="L150" s="122">
        <f>G150*3.04%</f>
        <v>760</v>
      </c>
      <c r="M150" s="122">
        <f>G150*7.09%</f>
        <v>1772.5000000000002</v>
      </c>
      <c r="N150" s="122"/>
      <c r="O150" s="122">
        <v>25</v>
      </c>
      <c r="P150" s="125"/>
      <c r="Q150" s="122">
        <f>H150+I150+L150+N150+P150+O150</f>
        <v>1502.5</v>
      </c>
      <c r="R150" s="122">
        <f>J150+K150+M150</f>
        <v>3835</v>
      </c>
      <c r="S150" s="122">
        <f t="shared" ref="S150" si="100">G150-Q150</f>
        <v>23497.5</v>
      </c>
    </row>
    <row r="151" spans="1:19" ht="21" x14ac:dyDescent="0.35">
      <c r="A151" s="44">
        <v>112</v>
      </c>
      <c r="B151" s="34" t="s">
        <v>221</v>
      </c>
      <c r="C151" s="34" t="s">
        <v>41</v>
      </c>
      <c r="D151" s="34" t="s">
        <v>62</v>
      </c>
      <c r="E151" s="141" t="s">
        <v>44</v>
      </c>
      <c r="F151" s="35" t="s">
        <v>25</v>
      </c>
      <c r="G151" s="124">
        <v>45000</v>
      </c>
      <c r="H151" s="124">
        <v>1148.33</v>
      </c>
      <c r="I151" s="122">
        <f>+G151*2.87%</f>
        <v>1291.5</v>
      </c>
      <c r="J151" s="122">
        <f>+G151*7.1%</f>
        <v>3194.9999999999995</v>
      </c>
      <c r="K151" s="122">
        <f>G151*1.15%</f>
        <v>517.5</v>
      </c>
      <c r="L151" s="122">
        <f>G151*3.04%</f>
        <v>1368</v>
      </c>
      <c r="M151" s="122">
        <f>G151*7.09%</f>
        <v>3190.5</v>
      </c>
      <c r="N151" s="122"/>
      <c r="O151" s="122">
        <v>25</v>
      </c>
      <c r="P151" s="125">
        <v>100</v>
      </c>
      <c r="Q151" s="122">
        <f>H151+I151+L151+N151+P151+O151</f>
        <v>3932.83</v>
      </c>
      <c r="R151" s="122">
        <f>J151+K151+M151</f>
        <v>6903</v>
      </c>
      <c r="S151" s="122">
        <f t="shared" si="99"/>
        <v>41067.17</v>
      </c>
    </row>
    <row r="152" spans="1:19" ht="21" x14ac:dyDescent="0.35">
      <c r="A152" s="44">
        <v>113</v>
      </c>
      <c r="B152" s="34" t="s">
        <v>239</v>
      </c>
      <c r="C152" s="34" t="s">
        <v>41</v>
      </c>
      <c r="D152" s="34" t="s">
        <v>62</v>
      </c>
      <c r="E152" s="34" t="s">
        <v>98</v>
      </c>
      <c r="F152" s="35" t="s">
        <v>25</v>
      </c>
      <c r="G152" s="122">
        <v>23000</v>
      </c>
      <c r="H152" s="124"/>
      <c r="I152" s="122">
        <f t="shared" ref="I152:I159" si="101">+G152*2.87%</f>
        <v>660.1</v>
      </c>
      <c r="J152" s="122">
        <f t="shared" ref="J152:J159" si="102">+G152*7.1%</f>
        <v>1632.9999999999998</v>
      </c>
      <c r="K152" s="122">
        <f t="shared" ref="K152:K159" si="103">G152*1.15%</f>
        <v>264.5</v>
      </c>
      <c r="L152" s="122">
        <f t="shared" ref="L152:L159" si="104">G152*3.04%</f>
        <v>699.2</v>
      </c>
      <c r="M152" s="122">
        <f t="shared" ref="M152:M159" si="105">G152*7.09%</f>
        <v>1630.7</v>
      </c>
      <c r="N152" s="122"/>
      <c r="O152" s="122">
        <v>25</v>
      </c>
      <c r="P152" s="125"/>
      <c r="Q152" s="122">
        <f t="shared" ref="Q152:Q159" si="106">H152+I152+L152+N152+P152+O152</f>
        <v>1384.3000000000002</v>
      </c>
      <c r="R152" s="122">
        <f t="shared" ref="R152:R159" si="107">J152+K152+M152</f>
        <v>3528.2</v>
      </c>
      <c r="S152" s="122">
        <f t="shared" si="99"/>
        <v>21615.7</v>
      </c>
    </row>
    <row r="153" spans="1:19" ht="21" x14ac:dyDescent="0.35">
      <c r="A153" s="44">
        <v>114</v>
      </c>
      <c r="B153" s="34" t="s">
        <v>355</v>
      </c>
      <c r="C153" s="34" t="s">
        <v>40</v>
      </c>
      <c r="D153" s="34" t="s">
        <v>62</v>
      </c>
      <c r="E153" s="34" t="s">
        <v>285</v>
      </c>
      <c r="F153" s="35" t="s">
        <v>25</v>
      </c>
      <c r="G153" s="122">
        <v>25000</v>
      </c>
      <c r="H153" s="124"/>
      <c r="I153" s="122">
        <f t="shared" ref="I153" si="108">+G153*2.87%</f>
        <v>717.5</v>
      </c>
      <c r="J153" s="122">
        <f t="shared" ref="J153" si="109">+G153*7.1%</f>
        <v>1774.9999999999998</v>
      </c>
      <c r="K153" s="122">
        <f t="shared" ref="K153" si="110">G153*1.15%</f>
        <v>287.5</v>
      </c>
      <c r="L153" s="122">
        <f t="shared" ref="L153" si="111">G153*3.04%</f>
        <v>760</v>
      </c>
      <c r="M153" s="122">
        <f t="shared" ref="M153" si="112">G153*7.09%</f>
        <v>1772.5000000000002</v>
      </c>
      <c r="N153" s="122"/>
      <c r="O153" s="122">
        <v>25</v>
      </c>
      <c r="P153" s="125">
        <v>3000</v>
      </c>
      <c r="Q153" s="122">
        <f t="shared" ref="Q153" si="113">H153+I153+L153+N153+P153+O153</f>
        <v>4502.5</v>
      </c>
      <c r="R153" s="122">
        <f t="shared" ref="R153" si="114">J153+K153+M153</f>
        <v>3835</v>
      </c>
      <c r="S153" s="122">
        <f t="shared" ref="S153" si="115">G153-Q153</f>
        <v>20497.5</v>
      </c>
    </row>
    <row r="154" spans="1:19" ht="21" x14ac:dyDescent="0.35">
      <c r="A154" s="44">
        <v>115</v>
      </c>
      <c r="B154" s="34" t="s">
        <v>240</v>
      </c>
      <c r="C154" s="34" t="s">
        <v>40</v>
      </c>
      <c r="D154" s="34" t="s">
        <v>62</v>
      </c>
      <c r="E154" s="34" t="s">
        <v>98</v>
      </c>
      <c r="F154" s="35" t="s">
        <v>25</v>
      </c>
      <c r="G154" s="122">
        <v>28250</v>
      </c>
      <c r="H154" s="124"/>
      <c r="I154" s="122">
        <f>+G154*2.87%</f>
        <v>810.77499999999998</v>
      </c>
      <c r="J154" s="122">
        <f>+G154*7.1%</f>
        <v>2005.7499999999998</v>
      </c>
      <c r="K154" s="122">
        <f>G154*1.15%</f>
        <v>324.875</v>
      </c>
      <c r="L154" s="122">
        <f>G154*3.04%</f>
        <v>858.8</v>
      </c>
      <c r="M154" s="122">
        <f>G154*7.09%</f>
        <v>2002.9250000000002</v>
      </c>
      <c r="N154" s="122"/>
      <c r="O154" s="122">
        <v>25</v>
      </c>
      <c r="P154" s="125">
        <v>100</v>
      </c>
      <c r="Q154" s="122">
        <f>H154+I154+L154+N154+P154+O154</f>
        <v>1794.5749999999998</v>
      </c>
      <c r="R154" s="122">
        <f>J154+K154+M154</f>
        <v>4333.55</v>
      </c>
      <c r="S154" s="122">
        <f t="shared" si="99"/>
        <v>26455.424999999999</v>
      </c>
    </row>
    <row r="155" spans="1:19" ht="21" x14ac:dyDescent="0.35">
      <c r="A155" s="44">
        <v>116</v>
      </c>
      <c r="B155" s="34" t="s">
        <v>359</v>
      </c>
      <c r="C155" s="34" t="s">
        <v>40</v>
      </c>
      <c r="D155" s="34" t="s">
        <v>62</v>
      </c>
      <c r="E155" s="34" t="s">
        <v>285</v>
      </c>
      <c r="F155" s="35" t="s">
        <v>25</v>
      </c>
      <c r="G155" s="122">
        <v>25000</v>
      </c>
      <c r="H155" s="124"/>
      <c r="I155" s="122">
        <f>+G155*2.87%</f>
        <v>717.5</v>
      </c>
      <c r="J155" s="122">
        <f>+G155*7.1%</f>
        <v>1774.9999999999998</v>
      </c>
      <c r="K155" s="122">
        <f>G155*1.15%</f>
        <v>287.5</v>
      </c>
      <c r="L155" s="122">
        <f>G155*3.04%</f>
        <v>760</v>
      </c>
      <c r="M155" s="122">
        <f>G155*7.09%</f>
        <v>1772.5000000000002</v>
      </c>
      <c r="N155" s="122"/>
      <c r="O155" s="122">
        <v>25</v>
      </c>
      <c r="P155" s="125"/>
      <c r="Q155" s="122">
        <f>H155+I155+L155+N155+P155+O155</f>
        <v>1502.5</v>
      </c>
      <c r="R155" s="122">
        <f>J155+K155+M155</f>
        <v>3835</v>
      </c>
      <c r="S155" s="122">
        <f>G155-Q155</f>
        <v>23497.5</v>
      </c>
    </row>
    <row r="156" spans="1:19" ht="21" x14ac:dyDescent="0.35">
      <c r="A156" s="44">
        <v>117</v>
      </c>
      <c r="B156" s="34" t="s">
        <v>249</v>
      </c>
      <c r="C156" s="34" t="s">
        <v>40</v>
      </c>
      <c r="D156" s="34" t="s">
        <v>62</v>
      </c>
      <c r="E156" s="34" t="s">
        <v>98</v>
      </c>
      <c r="F156" s="35" t="s">
        <v>25</v>
      </c>
      <c r="G156" s="122">
        <v>28250</v>
      </c>
      <c r="H156" s="124"/>
      <c r="I156" s="122">
        <f>+G156*2.87%</f>
        <v>810.77499999999998</v>
      </c>
      <c r="J156" s="122">
        <f>+G156*7.1%</f>
        <v>2005.7499999999998</v>
      </c>
      <c r="K156" s="122">
        <f>G156*1.15%</f>
        <v>324.875</v>
      </c>
      <c r="L156" s="122">
        <f>G156*3.04%</f>
        <v>858.8</v>
      </c>
      <c r="M156" s="122">
        <f>G156*7.09%</f>
        <v>2002.9250000000002</v>
      </c>
      <c r="N156" s="122"/>
      <c r="O156" s="122">
        <v>25</v>
      </c>
      <c r="P156" s="125">
        <v>7092.41</v>
      </c>
      <c r="Q156" s="122">
        <f t="shared" si="106"/>
        <v>8786.9850000000006</v>
      </c>
      <c r="R156" s="122">
        <f t="shared" si="107"/>
        <v>4333.55</v>
      </c>
      <c r="S156" s="122">
        <f t="shared" si="99"/>
        <v>19463.014999999999</v>
      </c>
    </row>
    <row r="157" spans="1:19" ht="21" x14ac:dyDescent="0.35">
      <c r="A157" s="44">
        <v>118</v>
      </c>
      <c r="B157" s="34" t="s">
        <v>381</v>
      </c>
      <c r="C157" s="34" t="s">
        <v>40</v>
      </c>
      <c r="D157" s="34" t="s">
        <v>62</v>
      </c>
      <c r="E157" s="34" t="s">
        <v>98</v>
      </c>
      <c r="F157" s="35" t="s">
        <v>25</v>
      </c>
      <c r="G157" s="122">
        <v>26250</v>
      </c>
      <c r="H157" s="124"/>
      <c r="I157" s="122">
        <f>+G157*2.87%</f>
        <v>753.375</v>
      </c>
      <c r="J157" s="122">
        <f>+G157*7.1%</f>
        <v>1863.7499999999998</v>
      </c>
      <c r="K157" s="122">
        <f>G157*1.15%</f>
        <v>301.875</v>
      </c>
      <c r="L157" s="122">
        <f>G157*3.04%</f>
        <v>798</v>
      </c>
      <c r="M157" s="122">
        <f>G157*7.09%</f>
        <v>1861.1250000000002</v>
      </c>
      <c r="N157" s="122"/>
      <c r="O157" s="122">
        <v>25</v>
      </c>
      <c r="P157" s="125"/>
      <c r="Q157" s="122">
        <f t="shared" ref="Q157" si="116">H157+I157+L157+N157+P157+O157</f>
        <v>1576.375</v>
      </c>
      <c r="R157" s="122">
        <f t="shared" ref="R157" si="117">J157+K157+M157</f>
        <v>4026.75</v>
      </c>
      <c r="S157" s="122">
        <f t="shared" ref="S157" si="118">G157-Q157</f>
        <v>24673.625</v>
      </c>
    </row>
    <row r="158" spans="1:19" ht="21" x14ac:dyDescent="0.35">
      <c r="A158" s="44">
        <v>119</v>
      </c>
      <c r="B158" s="34" t="s">
        <v>385</v>
      </c>
      <c r="C158" s="34" t="s">
        <v>40</v>
      </c>
      <c r="D158" s="34" t="s">
        <v>62</v>
      </c>
      <c r="E158" s="34" t="s">
        <v>98</v>
      </c>
      <c r="F158" s="35" t="s">
        <v>25</v>
      </c>
      <c r="G158" s="122">
        <v>26250</v>
      </c>
      <c r="H158" s="124"/>
      <c r="I158" s="122">
        <f>+G158*2.87%</f>
        <v>753.375</v>
      </c>
      <c r="J158" s="122">
        <f>+G158*7.1%</f>
        <v>1863.7499999999998</v>
      </c>
      <c r="K158" s="122">
        <f>G158*1.15%</f>
        <v>301.875</v>
      </c>
      <c r="L158" s="122">
        <f>G158*3.04%</f>
        <v>798</v>
      </c>
      <c r="M158" s="122">
        <f>G158*7.09%</f>
        <v>1861.1250000000002</v>
      </c>
      <c r="N158" s="122"/>
      <c r="O158" s="122">
        <v>25</v>
      </c>
      <c r="P158" s="125">
        <v>2000</v>
      </c>
      <c r="Q158" s="122">
        <f t="shared" ref="Q158" si="119">H158+I158+L158+N158+P158+O158</f>
        <v>3576.375</v>
      </c>
      <c r="R158" s="122">
        <f t="shared" ref="R158" si="120">J158+K158+M158</f>
        <v>4026.75</v>
      </c>
      <c r="S158" s="122">
        <f>G158-Q158</f>
        <v>22673.625</v>
      </c>
    </row>
    <row r="159" spans="1:19" ht="21" x14ac:dyDescent="0.35">
      <c r="A159" s="44">
        <v>120</v>
      </c>
      <c r="B159" s="34" t="s">
        <v>241</v>
      </c>
      <c r="C159" s="34" t="s">
        <v>40</v>
      </c>
      <c r="D159" s="34" t="s">
        <v>62</v>
      </c>
      <c r="E159" s="34" t="s">
        <v>63</v>
      </c>
      <c r="F159" s="35" t="s">
        <v>25</v>
      </c>
      <c r="G159" s="122">
        <v>28250</v>
      </c>
      <c r="H159" s="124"/>
      <c r="I159" s="122">
        <f t="shared" si="101"/>
        <v>810.77499999999998</v>
      </c>
      <c r="J159" s="122">
        <f t="shared" si="102"/>
        <v>2005.7499999999998</v>
      </c>
      <c r="K159" s="122">
        <f t="shared" si="103"/>
        <v>324.875</v>
      </c>
      <c r="L159" s="122">
        <f t="shared" si="104"/>
        <v>858.8</v>
      </c>
      <c r="M159" s="122">
        <f t="shared" si="105"/>
        <v>2002.9250000000002</v>
      </c>
      <c r="N159" s="122"/>
      <c r="O159" s="122">
        <v>25</v>
      </c>
      <c r="P159" s="125">
        <v>100</v>
      </c>
      <c r="Q159" s="122">
        <f t="shared" si="106"/>
        <v>1794.5749999999998</v>
      </c>
      <c r="R159" s="122">
        <f t="shared" si="107"/>
        <v>4333.55</v>
      </c>
      <c r="S159" s="122">
        <f>G159-Q159</f>
        <v>26455.424999999999</v>
      </c>
    </row>
    <row r="160" spans="1:19" ht="21" x14ac:dyDescent="0.35">
      <c r="A160" s="44">
        <v>121</v>
      </c>
      <c r="B160" s="34" t="s">
        <v>252</v>
      </c>
      <c r="C160" s="34" t="s">
        <v>40</v>
      </c>
      <c r="D160" s="34" t="s">
        <v>62</v>
      </c>
      <c r="E160" s="34" t="s">
        <v>63</v>
      </c>
      <c r="F160" s="35" t="s">
        <v>25</v>
      </c>
      <c r="G160" s="122">
        <v>28250</v>
      </c>
      <c r="H160" s="124"/>
      <c r="I160" s="122">
        <f t="shared" ref="I160:I171" si="121">+G160*2.87%</f>
        <v>810.77499999999998</v>
      </c>
      <c r="J160" s="122">
        <f t="shared" ref="J160:J171" si="122">+G160*7.1%</f>
        <v>2005.7499999999998</v>
      </c>
      <c r="K160" s="122">
        <f t="shared" ref="K160:K171" si="123">G160*1.15%</f>
        <v>324.875</v>
      </c>
      <c r="L160" s="122">
        <f t="shared" ref="L160:L171" si="124">G160*3.04%</f>
        <v>858.8</v>
      </c>
      <c r="M160" s="122">
        <f t="shared" ref="M160:M171" si="125">G160*7.09%</f>
        <v>2002.9250000000002</v>
      </c>
      <c r="N160" s="122"/>
      <c r="O160" s="122">
        <v>25</v>
      </c>
      <c r="P160" s="125">
        <v>100</v>
      </c>
      <c r="Q160" s="122">
        <f t="shared" ref="Q160:Q171" si="126">H160+I160+L160+N160+P160+O160</f>
        <v>1794.5749999999998</v>
      </c>
      <c r="R160" s="122">
        <f t="shared" ref="R160:R171" si="127">J160+K160+M160</f>
        <v>4333.55</v>
      </c>
      <c r="S160" s="122">
        <f>G160-Q160-0.01</f>
        <v>26455.415000000001</v>
      </c>
    </row>
    <row r="161" spans="1:19" ht="21" x14ac:dyDescent="0.35">
      <c r="A161" s="44">
        <v>122</v>
      </c>
      <c r="B161" s="34" t="s">
        <v>255</v>
      </c>
      <c r="C161" s="34" t="s">
        <v>40</v>
      </c>
      <c r="D161" s="34" t="s">
        <v>62</v>
      </c>
      <c r="E161" s="34" t="s">
        <v>63</v>
      </c>
      <c r="F161" s="35" t="s">
        <v>25</v>
      </c>
      <c r="G161" s="122">
        <v>28250</v>
      </c>
      <c r="H161" s="124"/>
      <c r="I161" s="122">
        <f t="shared" si="121"/>
        <v>810.77499999999998</v>
      </c>
      <c r="J161" s="122">
        <f t="shared" si="122"/>
        <v>2005.7499999999998</v>
      </c>
      <c r="K161" s="122">
        <f t="shared" si="123"/>
        <v>324.875</v>
      </c>
      <c r="L161" s="122">
        <f t="shared" si="124"/>
        <v>858.8</v>
      </c>
      <c r="M161" s="122">
        <f t="shared" si="125"/>
        <v>2002.9250000000002</v>
      </c>
      <c r="N161" s="122"/>
      <c r="O161" s="122">
        <v>25</v>
      </c>
      <c r="P161" s="125">
        <v>100</v>
      </c>
      <c r="Q161" s="122">
        <f t="shared" si="126"/>
        <v>1794.5749999999998</v>
      </c>
      <c r="R161" s="122">
        <f t="shared" si="127"/>
        <v>4333.55</v>
      </c>
      <c r="S161" s="122">
        <f>G161-Q161-0.01</f>
        <v>26455.415000000001</v>
      </c>
    </row>
    <row r="162" spans="1:19" ht="21" x14ac:dyDescent="0.35">
      <c r="A162" s="44">
        <v>123</v>
      </c>
      <c r="B162" s="34" t="s">
        <v>284</v>
      </c>
      <c r="C162" s="126" t="s">
        <v>40</v>
      </c>
      <c r="D162" s="34" t="s">
        <v>62</v>
      </c>
      <c r="E162" s="141" t="s">
        <v>63</v>
      </c>
      <c r="F162" s="35" t="s">
        <v>25</v>
      </c>
      <c r="G162" s="122">
        <v>28250</v>
      </c>
      <c r="H162" s="122"/>
      <c r="I162" s="122">
        <f t="shared" si="121"/>
        <v>810.77499999999998</v>
      </c>
      <c r="J162" s="122">
        <f t="shared" si="122"/>
        <v>2005.7499999999998</v>
      </c>
      <c r="K162" s="122">
        <f t="shared" si="123"/>
        <v>324.875</v>
      </c>
      <c r="L162" s="122">
        <f t="shared" si="124"/>
        <v>858.8</v>
      </c>
      <c r="M162" s="122">
        <f t="shared" si="125"/>
        <v>2002.9250000000002</v>
      </c>
      <c r="N162" s="122"/>
      <c r="O162" s="122">
        <v>25</v>
      </c>
      <c r="P162" s="122">
        <v>5500</v>
      </c>
      <c r="Q162" s="122">
        <f>H162+I162+L162+N162+P162+O162+0.01</f>
        <v>7194.585</v>
      </c>
      <c r="R162" s="122">
        <f t="shared" si="127"/>
        <v>4333.55</v>
      </c>
      <c r="S162" s="122">
        <f t="shared" si="99"/>
        <v>21055.415000000001</v>
      </c>
    </row>
    <row r="163" spans="1:19" ht="21" x14ac:dyDescent="0.35">
      <c r="A163" s="44">
        <v>124</v>
      </c>
      <c r="B163" s="34" t="s">
        <v>286</v>
      </c>
      <c r="C163" s="126" t="s">
        <v>40</v>
      </c>
      <c r="D163" s="34" t="s">
        <v>62</v>
      </c>
      <c r="E163" s="141" t="s">
        <v>285</v>
      </c>
      <c r="F163" s="35" t="s">
        <v>25</v>
      </c>
      <c r="G163" s="122">
        <v>15000</v>
      </c>
      <c r="H163" s="122"/>
      <c r="I163" s="122">
        <f t="shared" si="121"/>
        <v>430.5</v>
      </c>
      <c r="J163" s="122">
        <f t="shared" si="122"/>
        <v>1065</v>
      </c>
      <c r="K163" s="122">
        <f t="shared" si="123"/>
        <v>172.5</v>
      </c>
      <c r="L163" s="122">
        <f t="shared" si="124"/>
        <v>456</v>
      </c>
      <c r="M163" s="122">
        <f t="shared" si="125"/>
        <v>1063.5</v>
      </c>
      <c r="N163" s="122"/>
      <c r="O163" s="122">
        <v>25</v>
      </c>
      <c r="P163" s="122"/>
      <c r="Q163" s="122">
        <f t="shared" si="126"/>
        <v>911.5</v>
      </c>
      <c r="R163" s="122">
        <f t="shared" si="127"/>
        <v>2301</v>
      </c>
      <c r="S163" s="122">
        <f t="shared" si="99"/>
        <v>14088.5</v>
      </c>
    </row>
    <row r="164" spans="1:19" ht="21" x14ac:dyDescent="0.35">
      <c r="A164" s="44">
        <v>125</v>
      </c>
      <c r="B164" s="34" t="s">
        <v>287</v>
      </c>
      <c r="C164" s="126" t="s">
        <v>40</v>
      </c>
      <c r="D164" s="34" t="s">
        <v>62</v>
      </c>
      <c r="E164" s="141" t="s">
        <v>63</v>
      </c>
      <c r="F164" s="35" t="s">
        <v>25</v>
      </c>
      <c r="G164" s="122">
        <v>28250</v>
      </c>
      <c r="H164" s="122"/>
      <c r="I164" s="122">
        <f t="shared" si="121"/>
        <v>810.77499999999998</v>
      </c>
      <c r="J164" s="122">
        <f t="shared" si="122"/>
        <v>2005.7499999999998</v>
      </c>
      <c r="K164" s="122">
        <f t="shared" si="123"/>
        <v>324.875</v>
      </c>
      <c r="L164" s="122">
        <f t="shared" si="124"/>
        <v>858.8</v>
      </c>
      <c r="M164" s="122">
        <f t="shared" si="125"/>
        <v>2002.9250000000002</v>
      </c>
      <c r="N164" s="122"/>
      <c r="O164" s="122">
        <v>25</v>
      </c>
      <c r="P164" s="122">
        <v>2000</v>
      </c>
      <c r="Q164" s="122">
        <f t="shared" si="126"/>
        <v>3694.5749999999998</v>
      </c>
      <c r="R164" s="122">
        <f t="shared" si="127"/>
        <v>4333.55</v>
      </c>
      <c r="S164" s="122">
        <f>G164-Q164-0.01</f>
        <v>24555.415000000001</v>
      </c>
    </row>
    <row r="165" spans="1:19" ht="21" x14ac:dyDescent="0.35">
      <c r="A165" s="44">
        <v>126</v>
      </c>
      <c r="B165" s="34" t="s">
        <v>288</v>
      </c>
      <c r="C165" s="126" t="s">
        <v>40</v>
      </c>
      <c r="D165" s="34" t="s">
        <v>62</v>
      </c>
      <c r="E165" s="141" t="s">
        <v>63</v>
      </c>
      <c r="F165" s="35" t="s">
        <v>25</v>
      </c>
      <c r="G165" s="122">
        <v>28250</v>
      </c>
      <c r="H165" s="122"/>
      <c r="I165" s="122">
        <f t="shared" si="121"/>
        <v>810.77499999999998</v>
      </c>
      <c r="J165" s="122">
        <f t="shared" si="122"/>
        <v>2005.7499999999998</v>
      </c>
      <c r="K165" s="122">
        <f t="shared" si="123"/>
        <v>324.875</v>
      </c>
      <c r="L165" s="122">
        <f t="shared" si="124"/>
        <v>858.8</v>
      </c>
      <c r="M165" s="122">
        <f t="shared" si="125"/>
        <v>2002.9250000000002</v>
      </c>
      <c r="N165" s="122"/>
      <c r="O165" s="122">
        <v>25</v>
      </c>
      <c r="P165" s="122">
        <v>5000</v>
      </c>
      <c r="Q165" s="122">
        <f t="shared" si="126"/>
        <v>6694.5749999999998</v>
      </c>
      <c r="R165" s="122">
        <f t="shared" si="127"/>
        <v>4333.55</v>
      </c>
      <c r="S165" s="122">
        <f t="shared" si="99"/>
        <v>21555.424999999999</v>
      </c>
    </row>
    <row r="166" spans="1:19" ht="21" x14ac:dyDescent="0.35">
      <c r="A166" s="44">
        <v>127</v>
      </c>
      <c r="B166" s="34" t="s">
        <v>289</v>
      </c>
      <c r="C166" s="126" t="s">
        <v>40</v>
      </c>
      <c r="D166" s="34" t="s">
        <v>62</v>
      </c>
      <c r="E166" s="141" t="s">
        <v>379</v>
      </c>
      <c r="F166" s="35" t="s">
        <v>25</v>
      </c>
      <c r="G166" s="122">
        <v>40000</v>
      </c>
      <c r="H166" s="122">
        <v>442.65</v>
      </c>
      <c r="I166" s="122">
        <f t="shared" si="121"/>
        <v>1148</v>
      </c>
      <c r="J166" s="122">
        <f t="shared" si="122"/>
        <v>2839.9999999999995</v>
      </c>
      <c r="K166" s="122">
        <f t="shared" si="123"/>
        <v>460</v>
      </c>
      <c r="L166" s="122">
        <f t="shared" si="124"/>
        <v>1216</v>
      </c>
      <c r="M166" s="122">
        <f t="shared" si="125"/>
        <v>2836</v>
      </c>
      <c r="N166" s="122"/>
      <c r="O166" s="122">
        <v>25</v>
      </c>
      <c r="P166" s="122"/>
      <c r="Q166" s="122">
        <f t="shared" si="126"/>
        <v>2831.65</v>
      </c>
      <c r="R166" s="122">
        <f t="shared" si="127"/>
        <v>6136</v>
      </c>
      <c r="S166" s="122">
        <f t="shared" si="99"/>
        <v>37168.35</v>
      </c>
    </row>
    <row r="167" spans="1:19" ht="21" x14ac:dyDescent="0.35">
      <c r="A167" s="44">
        <v>128</v>
      </c>
      <c r="B167" s="34" t="s">
        <v>290</v>
      </c>
      <c r="C167" s="126" t="s">
        <v>40</v>
      </c>
      <c r="D167" s="34" t="s">
        <v>62</v>
      </c>
      <c r="E167" s="141" t="s">
        <v>63</v>
      </c>
      <c r="F167" s="35" t="s">
        <v>25</v>
      </c>
      <c r="G167" s="122">
        <v>28250</v>
      </c>
      <c r="H167" s="122"/>
      <c r="I167" s="122">
        <f t="shared" si="121"/>
        <v>810.77499999999998</v>
      </c>
      <c r="J167" s="122">
        <f t="shared" si="122"/>
        <v>2005.7499999999998</v>
      </c>
      <c r="K167" s="122">
        <f t="shared" si="123"/>
        <v>324.875</v>
      </c>
      <c r="L167" s="122">
        <f t="shared" si="124"/>
        <v>858.8</v>
      </c>
      <c r="M167" s="122">
        <f t="shared" si="125"/>
        <v>2002.9250000000002</v>
      </c>
      <c r="N167" s="122"/>
      <c r="O167" s="122">
        <v>25</v>
      </c>
      <c r="P167" s="122">
        <v>2767.65</v>
      </c>
      <c r="Q167" s="122">
        <f t="shared" si="126"/>
        <v>4462.2250000000004</v>
      </c>
      <c r="R167" s="122">
        <f t="shared" si="127"/>
        <v>4333.55</v>
      </c>
      <c r="S167" s="122">
        <f t="shared" si="99"/>
        <v>23787.775000000001</v>
      </c>
    </row>
    <row r="168" spans="1:19" ht="21" x14ac:dyDescent="0.35">
      <c r="A168" s="44">
        <v>129</v>
      </c>
      <c r="B168" s="34" t="s">
        <v>291</v>
      </c>
      <c r="C168" s="126" t="s">
        <v>40</v>
      </c>
      <c r="D168" s="34" t="s">
        <v>62</v>
      </c>
      <c r="E168" s="141" t="s">
        <v>63</v>
      </c>
      <c r="F168" s="35" t="s">
        <v>25</v>
      </c>
      <c r="G168" s="122">
        <v>28250</v>
      </c>
      <c r="H168" s="122"/>
      <c r="I168" s="122">
        <f t="shared" si="121"/>
        <v>810.77499999999998</v>
      </c>
      <c r="J168" s="122">
        <f t="shared" si="122"/>
        <v>2005.7499999999998</v>
      </c>
      <c r="K168" s="122">
        <f t="shared" si="123"/>
        <v>324.875</v>
      </c>
      <c r="L168" s="122">
        <f t="shared" si="124"/>
        <v>858.8</v>
      </c>
      <c r="M168" s="122">
        <f t="shared" si="125"/>
        <v>2002.9250000000002</v>
      </c>
      <c r="N168" s="122"/>
      <c r="O168" s="122">
        <v>25</v>
      </c>
      <c r="P168" s="122">
        <v>8921.7099999999991</v>
      </c>
      <c r="Q168" s="122">
        <f t="shared" si="126"/>
        <v>10616.285</v>
      </c>
      <c r="R168" s="122">
        <f t="shared" si="127"/>
        <v>4333.55</v>
      </c>
      <c r="S168" s="122">
        <f>G168-Q168-0.01</f>
        <v>17633.705000000002</v>
      </c>
    </row>
    <row r="169" spans="1:19" ht="21" x14ac:dyDescent="0.35">
      <c r="A169" s="44">
        <v>130</v>
      </c>
      <c r="B169" s="34" t="s">
        <v>292</v>
      </c>
      <c r="C169" s="126" t="s">
        <v>40</v>
      </c>
      <c r="D169" s="34" t="s">
        <v>62</v>
      </c>
      <c r="E169" s="141" t="s">
        <v>63</v>
      </c>
      <c r="F169" s="35" t="s">
        <v>25</v>
      </c>
      <c r="G169" s="122">
        <v>28250</v>
      </c>
      <c r="H169" s="122"/>
      <c r="I169" s="122">
        <f>+G169*2.87%</f>
        <v>810.77499999999998</v>
      </c>
      <c r="J169" s="122">
        <f>+G169*7.1%</f>
        <v>2005.7499999999998</v>
      </c>
      <c r="K169" s="122">
        <f>G169*1.15%</f>
        <v>324.875</v>
      </c>
      <c r="L169" s="122">
        <f>G169*3.04%</f>
        <v>858.8</v>
      </c>
      <c r="M169" s="122">
        <f>G169*7.09%</f>
        <v>2002.9250000000002</v>
      </c>
      <c r="N169" s="122"/>
      <c r="O169" s="122">
        <v>25</v>
      </c>
      <c r="P169" s="122">
        <v>1000</v>
      </c>
      <c r="Q169" s="122">
        <f>H169+I169+L169+N169+P169+O169</f>
        <v>2694.5749999999998</v>
      </c>
      <c r="R169" s="122">
        <f>J169+K169+M169</f>
        <v>4333.55</v>
      </c>
      <c r="S169" s="122">
        <f>G169-Q169-0.01</f>
        <v>25555.415000000001</v>
      </c>
    </row>
    <row r="170" spans="1:19" ht="21" x14ac:dyDescent="0.35">
      <c r="A170" s="44">
        <v>131</v>
      </c>
      <c r="B170" s="34" t="s">
        <v>382</v>
      </c>
      <c r="C170" s="126" t="s">
        <v>40</v>
      </c>
      <c r="D170" s="34" t="s">
        <v>62</v>
      </c>
      <c r="E170" s="141" t="s">
        <v>63</v>
      </c>
      <c r="F170" s="35" t="s">
        <v>25</v>
      </c>
      <c r="G170" s="122">
        <v>28250</v>
      </c>
      <c r="H170" s="122"/>
      <c r="I170" s="122">
        <f>+G170*2.87%</f>
        <v>810.77499999999998</v>
      </c>
      <c r="J170" s="122">
        <f>+G170*7.1%</f>
        <v>2005.7499999999998</v>
      </c>
      <c r="K170" s="122">
        <f>G170*1.15%</f>
        <v>324.875</v>
      </c>
      <c r="L170" s="122">
        <f>G170*3.04%</f>
        <v>858.8</v>
      </c>
      <c r="M170" s="122">
        <f>G170*7.09%</f>
        <v>2002.9250000000002</v>
      </c>
      <c r="N170" s="122"/>
      <c r="O170" s="122">
        <v>25</v>
      </c>
      <c r="P170" s="122">
        <v>5000</v>
      </c>
      <c r="Q170" s="122">
        <f>H170+I170+L170+N170+P170+O170</f>
        <v>6694.5749999999998</v>
      </c>
      <c r="R170" s="122">
        <f>J170+K170+M170</f>
        <v>4333.55</v>
      </c>
      <c r="S170" s="122">
        <f>G170-Q170-0.01</f>
        <v>21555.415000000001</v>
      </c>
    </row>
    <row r="171" spans="1:19" ht="21" x14ac:dyDescent="0.35">
      <c r="A171" s="44">
        <v>132</v>
      </c>
      <c r="B171" s="34" t="s">
        <v>335</v>
      </c>
      <c r="C171" s="126" t="s">
        <v>40</v>
      </c>
      <c r="D171" s="34" t="s">
        <v>62</v>
      </c>
      <c r="E171" s="141" t="s">
        <v>63</v>
      </c>
      <c r="F171" s="35" t="s">
        <v>25</v>
      </c>
      <c r="G171" s="122">
        <v>30000</v>
      </c>
      <c r="H171" s="122"/>
      <c r="I171" s="122">
        <f t="shared" si="121"/>
        <v>861</v>
      </c>
      <c r="J171" s="122">
        <f t="shared" si="122"/>
        <v>2130</v>
      </c>
      <c r="K171" s="122">
        <f t="shared" si="123"/>
        <v>345</v>
      </c>
      <c r="L171" s="122">
        <f t="shared" si="124"/>
        <v>912</v>
      </c>
      <c r="M171" s="122">
        <f t="shared" si="125"/>
        <v>2127</v>
      </c>
      <c r="N171" s="122"/>
      <c r="O171" s="122">
        <v>25</v>
      </c>
      <c r="P171" s="122">
        <v>5000</v>
      </c>
      <c r="Q171" s="122">
        <f t="shared" si="126"/>
        <v>6798</v>
      </c>
      <c r="R171" s="122">
        <f t="shared" si="127"/>
        <v>4602</v>
      </c>
      <c r="S171" s="122">
        <f t="shared" si="99"/>
        <v>23202</v>
      </c>
    </row>
    <row r="172" spans="1:19" ht="21.75" thickBot="1" x14ac:dyDescent="0.4">
      <c r="A172" s="137"/>
      <c r="B172" s="177" t="s">
        <v>26</v>
      </c>
      <c r="C172" s="177"/>
      <c r="D172" s="177"/>
      <c r="E172" s="178"/>
      <c r="F172" s="35"/>
      <c r="G172" s="139">
        <f t="shared" ref="G172:S172" si="128">SUM(G147:G171)</f>
        <v>704750</v>
      </c>
      <c r="H172" s="139">
        <f t="shared" si="128"/>
        <v>1590.98</v>
      </c>
      <c r="I172" s="139">
        <f t="shared" si="128"/>
        <v>20226.325000000004</v>
      </c>
      <c r="J172" s="139">
        <f t="shared" si="128"/>
        <v>50037.25</v>
      </c>
      <c r="K172" s="139">
        <f t="shared" si="128"/>
        <v>8104.625</v>
      </c>
      <c r="L172" s="139">
        <f t="shared" si="128"/>
        <v>21424.399999999994</v>
      </c>
      <c r="M172" s="139">
        <f t="shared" si="128"/>
        <v>49966.775000000016</v>
      </c>
      <c r="N172" s="139">
        <f t="shared" si="128"/>
        <v>1919.78</v>
      </c>
      <c r="O172" s="139">
        <f t="shared" si="128"/>
        <v>625</v>
      </c>
      <c r="P172" s="139">
        <f t="shared" si="128"/>
        <v>64852.020000000004</v>
      </c>
      <c r="Q172" s="139">
        <f t="shared" si="128"/>
        <v>110638.51499999998</v>
      </c>
      <c r="R172" s="139">
        <f t="shared" si="128"/>
        <v>108108.65000000002</v>
      </c>
      <c r="S172" s="139">
        <f t="shared" si="128"/>
        <v>594111.42499999993</v>
      </c>
    </row>
    <row r="173" spans="1:19" ht="31.5" x14ac:dyDescent="0.2">
      <c r="A173" s="179" t="s">
        <v>64</v>
      </c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1"/>
    </row>
    <row r="174" spans="1:19" ht="21" customHeight="1" x14ac:dyDescent="0.35">
      <c r="A174" s="44">
        <v>133</v>
      </c>
      <c r="B174" s="34" t="s">
        <v>65</v>
      </c>
      <c r="C174" s="126" t="s">
        <v>41</v>
      </c>
      <c r="D174" s="34" t="s">
        <v>64</v>
      </c>
      <c r="E174" s="34" t="s">
        <v>52</v>
      </c>
      <c r="F174" s="35" t="s">
        <v>242</v>
      </c>
      <c r="G174" s="122">
        <v>49000</v>
      </c>
      <c r="H174" s="122">
        <v>1712.87</v>
      </c>
      <c r="I174" s="122">
        <f t="shared" ref="I174:I177" si="129">+G174*2.87%</f>
        <v>1406.3</v>
      </c>
      <c r="J174" s="122">
        <f t="shared" ref="J174:J177" si="130">+G174*7.1%</f>
        <v>3478.9999999999995</v>
      </c>
      <c r="K174" s="122">
        <f t="shared" ref="K174:K177" si="131">G174*1.15%</f>
        <v>563.5</v>
      </c>
      <c r="L174" s="122">
        <f t="shared" ref="L174:L177" si="132">G174*3.04%</f>
        <v>1489.6</v>
      </c>
      <c r="M174" s="122">
        <f t="shared" ref="M174:M177" si="133">G174*7.09%</f>
        <v>3474.1000000000004</v>
      </c>
      <c r="N174" s="122"/>
      <c r="O174" s="122">
        <v>25</v>
      </c>
      <c r="P174" s="122">
        <v>2200</v>
      </c>
      <c r="Q174" s="122">
        <f t="shared" ref="Q174:Q177" si="134">H174+I174+L174+N174+P174+O174</f>
        <v>6833.77</v>
      </c>
      <c r="R174" s="122">
        <f t="shared" ref="R174:R177" si="135">J174+K174+M174</f>
        <v>7516.6</v>
      </c>
      <c r="S174" s="122">
        <f t="shared" ref="S174:S177" si="136">G174-Q174</f>
        <v>42166.229999999996</v>
      </c>
    </row>
    <row r="175" spans="1:19" ht="21" x14ac:dyDescent="0.35">
      <c r="A175" s="44">
        <v>134</v>
      </c>
      <c r="B175" s="34" t="s">
        <v>251</v>
      </c>
      <c r="C175" s="126" t="s">
        <v>41</v>
      </c>
      <c r="D175" s="34" t="s">
        <v>64</v>
      </c>
      <c r="E175" s="34" t="s">
        <v>44</v>
      </c>
      <c r="F175" s="35" t="s">
        <v>25</v>
      </c>
      <c r="G175" s="124">
        <v>32000</v>
      </c>
      <c r="H175" s="124"/>
      <c r="I175" s="122">
        <f t="shared" si="129"/>
        <v>918.4</v>
      </c>
      <c r="J175" s="122">
        <f t="shared" si="130"/>
        <v>2272</v>
      </c>
      <c r="K175" s="122">
        <f t="shared" si="131"/>
        <v>368</v>
      </c>
      <c r="L175" s="122">
        <f t="shared" si="132"/>
        <v>972.8</v>
      </c>
      <c r="M175" s="122">
        <f t="shared" si="133"/>
        <v>2268.8000000000002</v>
      </c>
      <c r="N175" s="125"/>
      <c r="O175" s="122">
        <v>25</v>
      </c>
      <c r="P175" s="125"/>
      <c r="Q175" s="122">
        <f t="shared" si="134"/>
        <v>1916.1999999999998</v>
      </c>
      <c r="R175" s="122">
        <f t="shared" si="135"/>
        <v>4908.8</v>
      </c>
      <c r="S175" s="122">
        <f t="shared" si="136"/>
        <v>30083.8</v>
      </c>
    </row>
    <row r="176" spans="1:19" ht="21" x14ac:dyDescent="0.35">
      <c r="A176" s="44">
        <v>135</v>
      </c>
      <c r="B176" s="34" t="s">
        <v>298</v>
      </c>
      <c r="C176" s="126" t="s">
        <v>41</v>
      </c>
      <c r="D176" s="34" t="s">
        <v>297</v>
      </c>
      <c r="E176" s="34" t="s">
        <v>296</v>
      </c>
      <c r="F176" s="35" t="s">
        <v>25</v>
      </c>
      <c r="G176" s="124">
        <v>40000</v>
      </c>
      <c r="H176" s="124">
        <v>442.65</v>
      </c>
      <c r="I176" s="122">
        <f t="shared" si="129"/>
        <v>1148</v>
      </c>
      <c r="J176" s="122">
        <f t="shared" si="130"/>
        <v>2839.9999999999995</v>
      </c>
      <c r="K176" s="122">
        <f t="shared" si="131"/>
        <v>460</v>
      </c>
      <c r="L176" s="122">
        <f t="shared" si="132"/>
        <v>1216</v>
      </c>
      <c r="M176" s="122">
        <f t="shared" si="133"/>
        <v>2836</v>
      </c>
      <c r="N176" s="122"/>
      <c r="O176" s="122">
        <v>25</v>
      </c>
      <c r="P176" s="125"/>
      <c r="Q176" s="122">
        <f t="shared" si="134"/>
        <v>2831.65</v>
      </c>
      <c r="R176" s="122">
        <f t="shared" si="135"/>
        <v>6136</v>
      </c>
      <c r="S176" s="122">
        <f t="shared" si="136"/>
        <v>37168.35</v>
      </c>
    </row>
    <row r="177" spans="1:19" ht="21" x14ac:dyDescent="0.35">
      <c r="A177" s="44">
        <v>136</v>
      </c>
      <c r="B177" s="34" t="s">
        <v>328</v>
      </c>
      <c r="C177" s="126" t="s">
        <v>41</v>
      </c>
      <c r="D177" s="34" t="s">
        <v>64</v>
      </c>
      <c r="E177" s="34" t="s">
        <v>296</v>
      </c>
      <c r="F177" s="35" t="s">
        <v>25</v>
      </c>
      <c r="G177" s="124">
        <v>60000</v>
      </c>
      <c r="H177" s="124">
        <v>3663.96</v>
      </c>
      <c r="I177" s="122">
        <f t="shared" si="129"/>
        <v>1722</v>
      </c>
      <c r="J177" s="122">
        <f t="shared" si="130"/>
        <v>4260</v>
      </c>
      <c r="K177" s="122">
        <f t="shared" si="131"/>
        <v>690</v>
      </c>
      <c r="L177" s="122">
        <f t="shared" si="132"/>
        <v>1824</v>
      </c>
      <c r="M177" s="122">
        <f t="shared" si="133"/>
        <v>4254</v>
      </c>
      <c r="N177" s="122"/>
      <c r="O177" s="122">
        <v>25</v>
      </c>
      <c r="P177" s="125">
        <v>1000</v>
      </c>
      <c r="Q177" s="122">
        <f t="shared" si="134"/>
        <v>8234.9599999999991</v>
      </c>
      <c r="R177" s="122">
        <f t="shared" si="135"/>
        <v>9204</v>
      </c>
      <c r="S177" s="122">
        <f t="shared" si="136"/>
        <v>51765.04</v>
      </c>
    </row>
    <row r="178" spans="1:19" ht="21.75" thickBot="1" x14ac:dyDescent="0.4">
      <c r="A178" s="137"/>
      <c r="B178" s="177" t="s">
        <v>26</v>
      </c>
      <c r="C178" s="177"/>
      <c r="D178" s="177"/>
      <c r="E178" s="178"/>
      <c r="F178" s="35"/>
      <c r="G178" s="139">
        <f t="shared" ref="G178:R178" si="137">SUM(G174:G177)</f>
        <v>181000</v>
      </c>
      <c r="H178" s="139">
        <f t="shared" si="137"/>
        <v>5819.48</v>
      </c>
      <c r="I178" s="139">
        <f t="shared" si="137"/>
        <v>5194.7</v>
      </c>
      <c r="J178" s="139">
        <f t="shared" si="137"/>
        <v>12851</v>
      </c>
      <c r="K178" s="139">
        <f t="shared" si="137"/>
        <v>2081.5</v>
      </c>
      <c r="L178" s="139">
        <f t="shared" si="137"/>
        <v>5502.4</v>
      </c>
      <c r="M178" s="139">
        <f t="shared" si="137"/>
        <v>12832.900000000001</v>
      </c>
      <c r="N178" s="139">
        <f t="shared" si="137"/>
        <v>0</v>
      </c>
      <c r="O178" s="139">
        <f t="shared" si="137"/>
        <v>100</v>
      </c>
      <c r="P178" s="139">
        <f t="shared" si="137"/>
        <v>3200</v>
      </c>
      <c r="Q178" s="139">
        <f t="shared" si="137"/>
        <v>19816.580000000002</v>
      </c>
      <c r="R178" s="139">
        <f t="shared" si="137"/>
        <v>27765.4</v>
      </c>
      <c r="S178" s="139">
        <f>SUM(S174:S177)</f>
        <v>161183.42000000001</v>
      </c>
    </row>
    <row r="179" spans="1:19" ht="31.5" x14ac:dyDescent="0.2">
      <c r="A179" s="179" t="s">
        <v>66</v>
      </c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1"/>
    </row>
    <row r="180" spans="1:19" ht="21" x14ac:dyDescent="0.35">
      <c r="A180" s="44">
        <v>137</v>
      </c>
      <c r="B180" s="34" t="s">
        <v>264</v>
      </c>
      <c r="C180" s="126" t="s">
        <v>40</v>
      </c>
      <c r="D180" s="34" t="s">
        <v>66</v>
      </c>
      <c r="E180" s="34" t="s">
        <v>263</v>
      </c>
      <c r="F180" s="35" t="s">
        <v>25</v>
      </c>
      <c r="G180" s="122">
        <v>240000</v>
      </c>
      <c r="H180" s="122">
        <v>45095.99</v>
      </c>
      <c r="I180" s="122">
        <f>+G180*2.87%</f>
        <v>6888</v>
      </c>
      <c r="J180" s="122">
        <f>+G180*7.1%</f>
        <v>17040</v>
      </c>
      <c r="K180" s="122">
        <f>G180*1.15%</f>
        <v>2760</v>
      </c>
      <c r="L180" s="122">
        <v>7059.79</v>
      </c>
      <c r="M180" s="122">
        <f>G180*7.09%</f>
        <v>17016</v>
      </c>
      <c r="N180" s="122"/>
      <c r="O180" s="122">
        <v>25</v>
      </c>
      <c r="P180" s="122"/>
      <c r="Q180" s="122">
        <f>H180+I180+L180+N180+P180+O180</f>
        <v>59068.78</v>
      </c>
      <c r="R180" s="122">
        <f>J180+K180+M180</f>
        <v>36816</v>
      </c>
      <c r="S180" s="122">
        <f>G180-Q180</f>
        <v>180931.22</v>
      </c>
    </row>
    <row r="181" spans="1:19" ht="21" x14ac:dyDescent="0.35">
      <c r="A181" s="44">
        <v>138</v>
      </c>
      <c r="B181" s="34" t="s">
        <v>295</v>
      </c>
      <c r="C181" s="126" t="s">
        <v>41</v>
      </c>
      <c r="D181" s="34" t="s">
        <v>66</v>
      </c>
      <c r="E181" s="34" t="s">
        <v>52</v>
      </c>
      <c r="F181" s="35" t="s">
        <v>25</v>
      </c>
      <c r="G181" s="124">
        <v>60000</v>
      </c>
      <c r="H181" s="124">
        <v>3486.65</v>
      </c>
      <c r="I181" s="122">
        <f>+G181*2.87%</f>
        <v>1722</v>
      </c>
      <c r="J181" s="122">
        <f>+G181*7.1%</f>
        <v>4260</v>
      </c>
      <c r="K181" s="122">
        <f>G181*1.15%</f>
        <v>690</v>
      </c>
      <c r="L181" s="122">
        <f>G181*3.04%</f>
        <v>1824</v>
      </c>
      <c r="M181" s="122">
        <f>G181*7.09%</f>
        <v>4254</v>
      </c>
      <c r="N181" s="122"/>
      <c r="O181" s="122">
        <v>25</v>
      </c>
      <c r="P181" s="125"/>
      <c r="Q181" s="122">
        <f>H181+I181+L181+N181+P181+O181</f>
        <v>7057.65</v>
      </c>
      <c r="R181" s="122">
        <f>J181+K181+M181</f>
        <v>9204</v>
      </c>
      <c r="S181" s="122">
        <f>G181-Q181</f>
        <v>52942.35</v>
      </c>
    </row>
    <row r="182" spans="1:19" ht="21" x14ac:dyDescent="0.35">
      <c r="A182" s="44">
        <v>139</v>
      </c>
      <c r="B182" s="34" t="s">
        <v>344</v>
      </c>
      <c r="C182" s="126" t="s">
        <v>41</v>
      </c>
      <c r="D182" s="34" t="s">
        <v>66</v>
      </c>
      <c r="E182" s="34" t="s">
        <v>52</v>
      </c>
      <c r="F182" s="35" t="s">
        <v>25</v>
      </c>
      <c r="G182" s="124">
        <v>62000</v>
      </c>
      <c r="H182" s="124">
        <v>3863.01</v>
      </c>
      <c r="I182" s="122">
        <f>+G182*2.87%</f>
        <v>1779.4</v>
      </c>
      <c r="J182" s="122">
        <f>+G182*7.1%</f>
        <v>4402</v>
      </c>
      <c r="K182" s="122">
        <f>G182*1.15%</f>
        <v>713</v>
      </c>
      <c r="L182" s="122">
        <f>G182*3.04%</f>
        <v>1884.8</v>
      </c>
      <c r="M182" s="122">
        <f>G182*7.09%</f>
        <v>4395.8</v>
      </c>
      <c r="N182" s="122"/>
      <c r="O182" s="122">
        <v>25</v>
      </c>
      <c r="P182" s="125">
        <v>2742.95</v>
      </c>
      <c r="Q182" s="122">
        <f>H182+I182+L182+N182+P182+O182</f>
        <v>10295.16</v>
      </c>
      <c r="R182" s="122">
        <f>J182+K182+M182</f>
        <v>9510.7999999999993</v>
      </c>
      <c r="S182" s="122">
        <f>G182-Q182</f>
        <v>51704.84</v>
      </c>
    </row>
    <row r="183" spans="1:19" ht="21" x14ac:dyDescent="0.35">
      <c r="A183" s="44">
        <v>140</v>
      </c>
      <c r="B183" s="34" t="s">
        <v>294</v>
      </c>
      <c r="C183" s="126" t="s">
        <v>40</v>
      </c>
      <c r="D183" s="34" t="s">
        <v>66</v>
      </c>
      <c r="E183" s="34" t="s">
        <v>293</v>
      </c>
      <c r="F183" s="35" t="s">
        <v>25</v>
      </c>
      <c r="G183" s="124">
        <v>60000</v>
      </c>
      <c r="H183" s="124">
        <v>3486.65</v>
      </c>
      <c r="I183" s="122">
        <f>+G183*2.87%</f>
        <v>1722</v>
      </c>
      <c r="J183" s="122">
        <f>+G183*7.1%</f>
        <v>4260</v>
      </c>
      <c r="K183" s="122">
        <f>G183*1.15%</f>
        <v>690</v>
      </c>
      <c r="L183" s="122">
        <f>G183*3.04%</f>
        <v>1824</v>
      </c>
      <c r="M183" s="122">
        <f>G183*7.09%</f>
        <v>4254</v>
      </c>
      <c r="N183" s="122"/>
      <c r="O183" s="122">
        <v>25</v>
      </c>
      <c r="P183" s="122"/>
      <c r="Q183" s="122">
        <f>H183+I183+L183+N183+P183+O183</f>
        <v>7057.65</v>
      </c>
      <c r="R183" s="122">
        <f>J183+K183+M183</f>
        <v>9204</v>
      </c>
      <c r="S183" s="122">
        <f>G183-Q183</f>
        <v>52942.35</v>
      </c>
    </row>
    <row r="184" spans="1:19" ht="21.75" thickBot="1" x14ac:dyDescent="0.4">
      <c r="A184" s="137"/>
      <c r="B184" s="177" t="s">
        <v>26</v>
      </c>
      <c r="C184" s="177"/>
      <c r="D184" s="177"/>
      <c r="E184" s="178"/>
      <c r="F184" s="35"/>
      <c r="G184" s="139">
        <f t="shared" ref="G184:S184" si="138">SUM(G180:G183)</f>
        <v>422000</v>
      </c>
      <c r="H184" s="139">
        <f t="shared" si="138"/>
        <v>55932.3</v>
      </c>
      <c r="I184" s="139">
        <f t="shared" si="138"/>
        <v>12111.4</v>
      </c>
      <c r="J184" s="139">
        <f t="shared" si="138"/>
        <v>29962</v>
      </c>
      <c r="K184" s="139">
        <f t="shared" si="138"/>
        <v>4853</v>
      </c>
      <c r="L184" s="139">
        <f t="shared" si="138"/>
        <v>12592.59</v>
      </c>
      <c r="M184" s="139">
        <f t="shared" si="138"/>
        <v>29919.8</v>
      </c>
      <c r="N184" s="139">
        <f t="shared" si="138"/>
        <v>0</v>
      </c>
      <c r="O184" s="139">
        <f t="shared" si="138"/>
        <v>100</v>
      </c>
      <c r="P184" s="139">
        <f t="shared" si="138"/>
        <v>2742.95</v>
      </c>
      <c r="Q184" s="139">
        <f t="shared" si="138"/>
        <v>83479.239999999991</v>
      </c>
      <c r="R184" s="139">
        <f t="shared" si="138"/>
        <v>64734.8</v>
      </c>
      <c r="S184" s="139">
        <f t="shared" si="138"/>
        <v>338520.76</v>
      </c>
    </row>
    <row r="185" spans="1:19" ht="31.5" x14ac:dyDescent="0.2">
      <c r="A185" s="179" t="s">
        <v>232</v>
      </c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1"/>
    </row>
    <row r="186" spans="1:19" ht="21" x14ac:dyDescent="0.35">
      <c r="A186" s="44">
        <v>141</v>
      </c>
      <c r="B186" s="34" t="s">
        <v>67</v>
      </c>
      <c r="C186" s="34" t="s">
        <v>40</v>
      </c>
      <c r="D186" s="34" t="s">
        <v>232</v>
      </c>
      <c r="E186" s="101" t="s">
        <v>68</v>
      </c>
      <c r="F186" s="35" t="s">
        <v>25</v>
      </c>
      <c r="G186" s="122">
        <v>100000</v>
      </c>
      <c r="H186" s="122">
        <v>12105.44</v>
      </c>
      <c r="I186" s="122">
        <f t="shared" ref="I186:I193" si="139">G186*2.87/100</f>
        <v>2870</v>
      </c>
      <c r="J186" s="122">
        <f t="shared" ref="J186:J193" si="140">G186*7.1/100</f>
        <v>7100</v>
      </c>
      <c r="K186" s="122">
        <f t="shared" ref="K186:K198" si="141">G186*1.15%</f>
        <v>1150</v>
      </c>
      <c r="L186" s="122">
        <f t="shared" ref="L186:L193" si="142">+G186*3.04%</f>
        <v>3040</v>
      </c>
      <c r="M186" s="122">
        <f t="shared" ref="M186:M193" si="143">+G186*7.09%</f>
        <v>7090.0000000000009</v>
      </c>
      <c r="N186" s="122"/>
      <c r="O186" s="122">
        <v>25</v>
      </c>
      <c r="P186" s="122">
        <v>100</v>
      </c>
      <c r="Q186" s="122">
        <f t="shared" ref="Q186:Q198" si="144">H186+I186+L186+N186+P186+O186</f>
        <v>18140.440000000002</v>
      </c>
      <c r="R186" s="122">
        <f t="shared" ref="R186:R193" si="145">J186+K186+M186+P186</f>
        <v>15440</v>
      </c>
      <c r="S186" s="122">
        <f>G186-Q186</f>
        <v>81859.56</v>
      </c>
    </row>
    <row r="187" spans="1:19" ht="21" x14ac:dyDescent="0.35">
      <c r="A187" s="44">
        <v>142</v>
      </c>
      <c r="B187" s="34" t="s">
        <v>108</v>
      </c>
      <c r="C187" s="34" t="s">
        <v>40</v>
      </c>
      <c r="D187" s="34" t="s">
        <v>232</v>
      </c>
      <c r="E187" s="101" t="s">
        <v>109</v>
      </c>
      <c r="F187" s="35" t="s">
        <v>25</v>
      </c>
      <c r="G187" s="124">
        <v>100000</v>
      </c>
      <c r="H187" s="124">
        <v>11625.49</v>
      </c>
      <c r="I187" s="122">
        <f t="shared" si="139"/>
        <v>2870</v>
      </c>
      <c r="J187" s="122">
        <f t="shared" si="140"/>
        <v>7100</v>
      </c>
      <c r="K187" s="122">
        <f t="shared" si="141"/>
        <v>1150</v>
      </c>
      <c r="L187" s="122">
        <f t="shared" si="142"/>
        <v>3040</v>
      </c>
      <c r="M187" s="122">
        <f t="shared" si="143"/>
        <v>7090.0000000000009</v>
      </c>
      <c r="N187" s="125">
        <v>1919.78</v>
      </c>
      <c r="O187" s="122">
        <v>25</v>
      </c>
      <c r="P187" s="125"/>
      <c r="Q187" s="122">
        <f t="shared" si="144"/>
        <v>19480.269999999997</v>
      </c>
      <c r="R187" s="122">
        <f t="shared" si="145"/>
        <v>15340</v>
      </c>
      <c r="S187" s="122">
        <f t="shared" ref="S187:S193" si="146">G187-Q187</f>
        <v>80519.73000000001</v>
      </c>
    </row>
    <row r="188" spans="1:19" ht="21" x14ac:dyDescent="0.35">
      <c r="A188" s="44">
        <v>143</v>
      </c>
      <c r="B188" s="34" t="s">
        <v>123</v>
      </c>
      <c r="C188" s="34" t="s">
        <v>41</v>
      </c>
      <c r="D188" s="34" t="s">
        <v>232</v>
      </c>
      <c r="E188" s="101" t="s">
        <v>124</v>
      </c>
      <c r="F188" s="35" t="s">
        <v>242</v>
      </c>
      <c r="G188" s="124">
        <v>100000</v>
      </c>
      <c r="H188" s="124">
        <v>11625.49</v>
      </c>
      <c r="I188" s="122">
        <f t="shared" si="139"/>
        <v>2870</v>
      </c>
      <c r="J188" s="122">
        <f t="shared" si="140"/>
        <v>7100</v>
      </c>
      <c r="K188" s="122">
        <f t="shared" si="141"/>
        <v>1150</v>
      </c>
      <c r="L188" s="122">
        <f t="shared" si="142"/>
        <v>3040</v>
      </c>
      <c r="M188" s="122">
        <f t="shared" si="143"/>
        <v>7090.0000000000009</v>
      </c>
      <c r="N188" s="125">
        <v>1919.78</v>
      </c>
      <c r="O188" s="122">
        <v>25</v>
      </c>
      <c r="P188" s="125">
        <v>700</v>
      </c>
      <c r="Q188" s="122">
        <f t="shared" si="144"/>
        <v>20180.269999999997</v>
      </c>
      <c r="R188" s="122">
        <f t="shared" si="145"/>
        <v>16040</v>
      </c>
      <c r="S188" s="122">
        <f t="shared" si="146"/>
        <v>79819.73000000001</v>
      </c>
    </row>
    <row r="189" spans="1:19" ht="21" x14ac:dyDescent="0.35">
      <c r="A189" s="44">
        <v>144</v>
      </c>
      <c r="B189" s="34" t="s">
        <v>163</v>
      </c>
      <c r="C189" s="34" t="s">
        <v>40</v>
      </c>
      <c r="D189" s="34" t="s">
        <v>232</v>
      </c>
      <c r="E189" s="101" t="s">
        <v>164</v>
      </c>
      <c r="F189" s="35" t="s">
        <v>25</v>
      </c>
      <c r="G189" s="124">
        <v>130000</v>
      </c>
      <c r="H189" s="124">
        <v>19162.189999999999</v>
      </c>
      <c r="I189" s="124">
        <f t="shared" si="139"/>
        <v>3731</v>
      </c>
      <c r="J189" s="124">
        <f t="shared" si="140"/>
        <v>9230</v>
      </c>
      <c r="K189" s="122">
        <f t="shared" si="141"/>
        <v>1495</v>
      </c>
      <c r="L189" s="124">
        <f t="shared" si="142"/>
        <v>3952</v>
      </c>
      <c r="M189" s="124">
        <f t="shared" si="143"/>
        <v>9217</v>
      </c>
      <c r="N189" s="125"/>
      <c r="O189" s="122">
        <v>25</v>
      </c>
      <c r="P189" s="125"/>
      <c r="Q189" s="122">
        <f t="shared" si="144"/>
        <v>26870.19</v>
      </c>
      <c r="R189" s="123">
        <f t="shared" si="145"/>
        <v>19942</v>
      </c>
      <c r="S189" s="122">
        <f t="shared" si="146"/>
        <v>103129.81</v>
      </c>
    </row>
    <row r="190" spans="1:19" ht="21" x14ac:dyDescent="0.35">
      <c r="A190" s="44">
        <v>145</v>
      </c>
      <c r="B190" s="34" t="s">
        <v>174</v>
      </c>
      <c r="C190" s="34" t="s">
        <v>40</v>
      </c>
      <c r="D190" s="34" t="s">
        <v>232</v>
      </c>
      <c r="E190" s="101" t="s">
        <v>109</v>
      </c>
      <c r="F190" s="35" t="s">
        <v>25</v>
      </c>
      <c r="G190" s="124">
        <v>100000</v>
      </c>
      <c r="H190" s="124">
        <v>12105.44</v>
      </c>
      <c r="I190" s="124">
        <f t="shared" si="139"/>
        <v>2870</v>
      </c>
      <c r="J190" s="124">
        <f t="shared" si="140"/>
        <v>7100</v>
      </c>
      <c r="K190" s="122">
        <f t="shared" si="141"/>
        <v>1150</v>
      </c>
      <c r="L190" s="124">
        <f t="shared" si="142"/>
        <v>3040</v>
      </c>
      <c r="M190" s="124">
        <f t="shared" si="143"/>
        <v>7090.0000000000009</v>
      </c>
      <c r="N190" s="125"/>
      <c r="O190" s="122">
        <v>25</v>
      </c>
      <c r="P190" s="125">
        <v>10206.629999999999</v>
      </c>
      <c r="Q190" s="122">
        <f t="shared" si="144"/>
        <v>28247.07</v>
      </c>
      <c r="R190" s="123">
        <f t="shared" si="145"/>
        <v>25546.629999999997</v>
      </c>
      <c r="S190" s="122">
        <f t="shared" si="146"/>
        <v>71752.929999999993</v>
      </c>
    </row>
    <row r="191" spans="1:19" ht="21" x14ac:dyDescent="0.35">
      <c r="A191" s="44">
        <v>146</v>
      </c>
      <c r="B191" s="140" t="s">
        <v>198</v>
      </c>
      <c r="C191" s="34" t="s">
        <v>40</v>
      </c>
      <c r="D191" s="34" t="s">
        <v>232</v>
      </c>
      <c r="E191" s="142" t="s">
        <v>82</v>
      </c>
      <c r="F191" s="35" t="s">
        <v>25</v>
      </c>
      <c r="G191" s="124">
        <v>44000</v>
      </c>
      <c r="H191" s="124">
        <v>1007.19</v>
      </c>
      <c r="I191" s="124">
        <f t="shared" si="139"/>
        <v>1262.8</v>
      </c>
      <c r="J191" s="124">
        <f t="shared" si="140"/>
        <v>3124</v>
      </c>
      <c r="K191" s="122">
        <f t="shared" si="141"/>
        <v>506</v>
      </c>
      <c r="L191" s="124">
        <f t="shared" si="142"/>
        <v>1337.6</v>
      </c>
      <c r="M191" s="124">
        <f t="shared" si="143"/>
        <v>3119.6000000000004</v>
      </c>
      <c r="N191" s="125"/>
      <c r="O191" s="122">
        <v>25</v>
      </c>
      <c r="P191" s="125">
        <v>100</v>
      </c>
      <c r="Q191" s="122">
        <f t="shared" si="144"/>
        <v>3732.5899999999997</v>
      </c>
      <c r="R191" s="123">
        <f t="shared" si="145"/>
        <v>6849.6</v>
      </c>
      <c r="S191" s="122">
        <f t="shared" si="146"/>
        <v>40267.410000000003</v>
      </c>
    </row>
    <row r="192" spans="1:19" ht="21" x14ac:dyDescent="0.35">
      <c r="A192" s="44">
        <v>147</v>
      </c>
      <c r="B192" s="34" t="s">
        <v>229</v>
      </c>
      <c r="C192" s="34" t="s">
        <v>41</v>
      </c>
      <c r="D192" s="34" t="s">
        <v>232</v>
      </c>
      <c r="E192" s="101" t="s">
        <v>131</v>
      </c>
      <c r="F192" s="35" t="s">
        <v>25</v>
      </c>
      <c r="G192" s="124">
        <v>21800</v>
      </c>
      <c r="H192" s="124"/>
      <c r="I192" s="124">
        <f t="shared" si="139"/>
        <v>625.66</v>
      </c>
      <c r="J192" s="124">
        <f t="shared" si="140"/>
        <v>1547.8</v>
      </c>
      <c r="K192" s="122">
        <f t="shared" si="141"/>
        <v>250.7</v>
      </c>
      <c r="L192" s="124">
        <f t="shared" si="142"/>
        <v>662.72</v>
      </c>
      <c r="M192" s="124">
        <f t="shared" si="143"/>
        <v>1545.6200000000001</v>
      </c>
      <c r="N192" s="125"/>
      <c r="O192" s="122">
        <v>25</v>
      </c>
      <c r="P192" s="125">
        <v>1700</v>
      </c>
      <c r="Q192" s="122">
        <f t="shared" si="144"/>
        <v>3013.38</v>
      </c>
      <c r="R192" s="123">
        <f t="shared" si="145"/>
        <v>5044.12</v>
      </c>
      <c r="S192" s="122">
        <f t="shared" si="146"/>
        <v>18786.62</v>
      </c>
    </row>
    <row r="193" spans="1:19" ht="21" x14ac:dyDescent="0.35">
      <c r="A193" s="44">
        <v>148</v>
      </c>
      <c r="B193" s="34" t="s">
        <v>230</v>
      </c>
      <c r="C193" s="34" t="s">
        <v>41</v>
      </c>
      <c r="D193" s="34" t="s">
        <v>232</v>
      </c>
      <c r="E193" s="101" t="s">
        <v>131</v>
      </c>
      <c r="F193" s="35" t="s">
        <v>25</v>
      </c>
      <c r="G193" s="124">
        <v>21800</v>
      </c>
      <c r="H193" s="124"/>
      <c r="I193" s="124">
        <f t="shared" si="139"/>
        <v>625.66</v>
      </c>
      <c r="J193" s="124">
        <f t="shared" si="140"/>
        <v>1547.8</v>
      </c>
      <c r="K193" s="122">
        <f t="shared" si="141"/>
        <v>250.7</v>
      </c>
      <c r="L193" s="124">
        <f t="shared" si="142"/>
        <v>662.72</v>
      </c>
      <c r="M193" s="124">
        <f t="shared" si="143"/>
        <v>1545.6200000000001</v>
      </c>
      <c r="N193" s="125"/>
      <c r="O193" s="122">
        <v>25</v>
      </c>
      <c r="P193" s="125">
        <v>9836.7199999999993</v>
      </c>
      <c r="Q193" s="122">
        <f t="shared" si="144"/>
        <v>11150.099999999999</v>
      </c>
      <c r="R193" s="123">
        <f t="shared" si="145"/>
        <v>13180.84</v>
      </c>
      <c r="S193" s="122">
        <f t="shared" si="146"/>
        <v>10649.900000000001</v>
      </c>
    </row>
    <row r="194" spans="1:19" ht="21" x14ac:dyDescent="0.35">
      <c r="A194" s="44">
        <v>149</v>
      </c>
      <c r="B194" s="34" t="s">
        <v>303</v>
      </c>
      <c r="C194" s="126" t="s">
        <v>40</v>
      </c>
      <c r="D194" s="34" t="s">
        <v>301</v>
      </c>
      <c r="E194" s="34" t="s">
        <v>194</v>
      </c>
      <c r="F194" s="35" t="s">
        <v>25</v>
      </c>
      <c r="G194" s="122">
        <v>30000</v>
      </c>
      <c r="H194" s="122"/>
      <c r="I194" s="122">
        <f>+G194*2.87%</f>
        <v>861</v>
      </c>
      <c r="J194" s="122">
        <f>+G194*7.1%</f>
        <v>2130</v>
      </c>
      <c r="K194" s="122">
        <f t="shared" si="141"/>
        <v>345</v>
      </c>
      <c r="L194" s="122">
        <f>G194*3.04%</f>
        <v>912</v>
      </c>
      <c r="M194" s="122">
        <f>G194*7.09%</f>
        <v>2127</v>
      </c>
      <c r="N194" s="122"/>
      <c r="O194" s="122">
        <v>25</v>
      </c>
      <c r="P194" s="122"/>
      <c r="Q194" s="122">
        <f t="shared" si="144"/>
        <v>1798</v>
      </c>
      <c r="R194" s="122">
        <f>J194+K194+M194</f>
        <v>4602</v>
      </c>
      <c r="S194" s="122">
        <f>G194-Q194</f>
        <v>28202</v>
      </c>
    </row>
    <row r="195" spans="1:19" ht="21" x14ac:dyDescent="0.35">
      <c r="A195" s="44">
        <v>150</v>
      </c>
      <c r="B195" s="34" t="s">
        <v>367</v>
      </c>
      <c r="C195" s="126" t="s">
        <v>41</v>
      </c>
      <c r="D195" s="34" t="s">
        <v>301</v>
      </c>
      <c r="E195" s="34" t="s">
        <v>44</v>
      </c>
      <c r="F195" s="35" t="s">
        <v>25</v>
      </c>
      <c r="G195" s="122">
        <v>30000</v>
      </c>
      <c r="H195" s="122"/>
      <c r="I195" s="122">
        <f>+G195*2.87%</f>
        <v>861</v>
      </c>
      <c r="J195" s="122">
        <f>+G195*7.1%</f>
        <v>2130</v>
      </c>
      <c r="K195" s="122">
        <f t="shared" ref="K195:K196" si="147">G195*1.15%</f>
        <v>345</v>
      </c>
      <c r="L195" s="122">
        <f>G195*3.04%</f>
        <v>912</v>
      </c>
      <c r="M195" s="122">
        <f>G195*7.09%</f>
        <v>2127</v>
      </c>
      <c r="N195" s="122"/>
      <c r="O195" s="122">
        <v>25</v>
      </c>
      <c r="P195" s="122"/>
      <c r="Q195" s="122">
        <f t="shared" ref="Q195:Q196" si="148">H195+I195+L195+N195+P195+O195</f>
        <v>1798</v>
      </c>
      <c r="R195" s="122">
        <f>J195+K195+M195</f>
        <v>4602</v>
      </c>
      <c r="S195" s="122">
        <f>G195-Q195</f>
        <v>28202</v>
      </c>
    </row>
    <row r="196" spans="1:19" ht="21" x14ac:dyDescent="0.35">
      <c r="A196" s="44">
        <v>151</v>
      </c>
      <c r="B196" s="34" t="s">
        <v>388</v>
      </c>
      <c r="C196" s="126" t="s">
        <v>40</v>
      </c>
      <c r="D196" s="34" t="s">
        <v>301</v>
      </c>
      <c r="E196" s="34" t="s">
        <v>194</v>
      </c>
      <c r="F196" s="35" t="s">
        <v>25</v>
      </c>
      <c r="G196" s="122">
        <v>35000</v>
      </c>
      <c r="H196" s="122"/>
      <c r="I196" s="122">
        <f>+G196*2.87%</f>
        <v>1004.5</v>
      </c>
      <c r="J196" s="122">
        <f>+G196*7.1%</f>
        <v>2485</v>
      </c>
      <c r="K196" s="122">
        <f t="shared" si="147"/>
        <v>402.5</v>
      </c>
      <c r="L196" s="122">
        <f>G196*3.04%</f>
        <v>1064</v>
      </c>
      <c r="M196" s="122">
        <f>G196*7.09%</f>
        <v>2481.5</v>
      </c>
      <c r="N196" s="122"/>
      <c r="O196" s="122">
        <v>25</v>
      </c>
      <c r="P196" s="122"/>
      <c r="Q196" s="122">
        <f t="shared" si="148"/>
        <v>2093.5</v>
      </c>
      <c r="R196" s="122">
        <f>J196+K196+M196</f>
        <v>5369</v>
      </c>
      <c r="S196" s="122">
        <f>G196-Q196</f>
        <v>32906.5</v>
      </c>
    </row>
    <row r="197" spans="1:19" ht="21" x14ac:dyDescent="0.35">
      <c r="A197" s="44">
        <v>152</v>
      </c>
      <c r="B197" s="34" t="s">
        <v>369</v>
      </c>
      <c r="C197" s="126" t="s">
        <v>41</v>
      </c>
      <c r="D197" s="34" t="s">
        <v>301</v>
      </c>
      <c r="E197" s="34" t="s">
        <v>211</v>
      </c>
      <c r="F197" s="35" t="s">
        <v>25</v>
      </c>
      <c r="G197" s="122">
        <v>30000</v>
      </c>
      <c r="H197" s="122"/>
      <c r="I197" s="122">
        <f>+G197*2.87%</f>
        <v>861</v>
      </c>
      <c r="J197" s="122">
        <f>+G197*7.1%</f>
        <v>2130</v>
      </c>
      <c r="K197" s="122">
        <f t="shared" ref="K197" si="149">G197*1.15%</f>
        <v>345</v>
      </c>
      <c r="L197" s="122">
        <f>G197*3.04%</f>
        <v>912</v>
      </c>
      <c r="M197" s="122">
        <f>G197*7.09%</f>
        <v>2127</v>
      </c>
      <c r="N197" s="122"/>
      <c r="O197" s="122">
        <v>25</v>
      </c>
      <c r="P197" s="122"/>
      <c r="Q197" s="122">
        <f t="shared" ref="Q197" si="150">H197+I197+L197+N197+P197+O197</f>
        <v>1798</v>
      </c>
      <c r="R197" s="122">
        <f>J197+K197+M197</f>
        <v>4602</v>
      </c>
      <c r="S197" s="122">
        <f>G197-Q197</f>
        <v>28202</v>
      </c>
    </row>
    <row r="198" spans="1:19" ht="21" x14ac:dyDescent="0.35">
      <c r="A198" s="44">
        <v>153</v>
      </c>
      <c r="B198" s="34" t="s">
        <v>302</v>
      </c>
      <c r="C198" s="126" t="s">
        <v>40</v>
      </c>
      <c r="D198" s="34" t="s">
        <v>301</v>
      </c>
      <c r="E198" s="34" t="s">
        <v>194</v>
      </c>
      <c r="F198" s="35" t="s">
        <v>25</v>
      </c>
      <c r="G198" s="122">
        <v>45000</v>
      </c>
      <c r="H198" s="122">
        <v>1148.33</v>
      </c>
      <c r="I198" s="122">
        <f>+G198*2.87%</f>
        <v>1291.5</v>
      </c>
      <c r="J198" s="122">
        <f>+G198*7.1%</f>
        <v>3194.9999999999995</v>
      </c>
      <c r="K198" s="122">
        <f t="shared" si="141"/>
        <v>517.5</v>
      </c>
      <c r="L198" s="122">
        <f>G198*3.04%</f>
        <v>1368</v>
      </c>
      <c r="M198" s="122">
        <f>G198*7.09%</f>
        <v>3190.5</v>
      </c>
      <c r="N198" s="122"/>
      <c r="O198" s="122">
        <v>25</v>
      </c>
      <c r="P198" s="122"/>
      <c r="Q198" s="122">
        <f t="shared" si="144"/>
        <v>3832.83</v>
      </c>
      <c r="R198" s="122">
        <f>J198+K198+M198</f>
        <v>6903</v>
      </c>
      <c r="S198" s="122">
        <f>G198-Q198</f>
        <v>41167.17</v>
      </c>
    </row>
    <row r="199" spans="1:19" ht="21.75" thickBot="1" x14ac:dyDescent="0.4">
      <c r="A199" s="137"/>
      <c r="B199" s="177" t="s">
        <v>26</v>
      </c>
      <c r="C199" s="177"/>
      <c r="D199" s="177"/>
      <c r="E199" s="178"/>
      <c r="F199" s="35"/>
      <c r="G199" s="139">
        <f>SUM(G186:G198)</f>
        <v>787600</v>
      </c>
      <c r="H199" s="139">
        <f t="shared" ref="H199:R199" si="151">SUM(H186:H198)</f>
        <v>68779.570000000007</v>
      </c>
      <c r="I199" s="139">
        <f t="shared" si="151"/>
        <v>22604.12</v>
      </c>
      <c r="J199" s="139">
        <f t="shared" si="151"/>
        <v>55919.600000000006</v>
      </c>
      <c r="K199" s="139">
        <f t="shared" si="151"/>
        <v>9057.4</v>
      </c>
      <c r="L199" s="139">
        <f t="shared" si="151"/>
        <v>23943.040000000001</v>
      </c>
      <c r="M199" s="139">
        <f t="shared" si="151"/>
        <v>55840.840000000011</v>
      </c>
      <c r="N199" s="139">
        <f t="shared" si="151"/>
        <v>3839.56</v>
      </c>
      <c r="O199" s="139">
        <f t="shared" si="151"/>
        <v>325</v>
      </c>
      <c r="P199" s="139">
        <f t="shared" si="151"/>
        <v>22643.35</v>
      </c>
      <c r="Q199" s="139">
        <f t="shared" si="151"/>
        <v>142134.63999999998</v>
      </c>
      <c r="R199" s="139">
        <f t="shared" si="151"/>
        <v>143461.19</v>
      </c>
      <c r="S199" s="139">
        <f>SUM(S186:S198)</f>
        <v>645465.3600000001</v>
      </c>
    </row>
    <row r="200" spans="1:19" ht="31.5" x14ac:dyDescent="0.2">
      <c r="A200" s="179" t="s">
        <v>75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1"/>
    </row>
    <row r="201" spans="1:19" ht="21" x14ac:dyDescent="0.35">
      <c r="A201" s="44">
        <v>154</v>
      </c>
      <c r="B201" s="34" t="s">
        <v>86</v>
      </c>
      <c r="C201" s="126" t="s">
        <v>40</v>
      </c>
      <c r="D201" s="34" t="s">
        <v>75</v>
      </c>
      <c r="E201" s="34" t="s">
        <v>87</v>
      </c>
      <c r="F201" s="35" t="s">
        <v>25</v>
      </c>
      <c r="G201" s="124">
        <v>40000</v>
      </c>
      <c r="H201" s="124">
        <v>442.65</v>
      </c>
      <c r="I201" s="122">
        <f t="shared" ref="I201:I213" si="152">+G201*2.87%</f>
        <v>1148</v>
      </c>
      <c r="J201" s="122">
        <f t="shared" ref="J201:J213" si="153">+G201*7.1%</f>
        <v>2839.9999999999995</v>
      </c>
      <c r="K201" s="122">
        <f t="shared" ref="K201:K213" si="154">G201*1.15%</f>
        <v>460</v>
      </c>
      <c r="L201" s="122">
        <f t="shared" ref="L201:L213" si="155">G201*3.04%</f>
        <v>1216</v>
      </c>
      <c r="M201" s="122">
        <f t="shared" ref="M201:M213" si="156">G201*7.09%</f>
        <v>2836</v>
      </c>
      <c r="N201" s="122"/>
      <c r="O201" s="122">
        <v>25</v>
      </c>
      <c r="P201" s="122"/>
      <c r="Q201" s="122">
        <f t="shared" ref="Q201:Q213" si="157">H201+I201+L201+N201+P201+O201</f>
        <v>2831.65</v>
      </c>
      <c r="R201" s="122">
        <f t="shared" ref="R201:R213" si="158">J201+K201+M201</f>
        <v>6136</v>
      </c>
      <c r="S201" s="122">
        <f>G201-Q201</f>
        <v>37168.35</v>
      </c>
    </row>
    <row r="202" spans="1:19" ht="21" x14ac:dyDescent="0.35">
      <c r="A202" s="44">
        <v>155</v>
      </c>
      <c r="B202" s="34" t="s">
        <v>391</v>
      </c>
      <c r="C202" s="126" t="s">
        <v>40</v>
      </c>
      <c r="D202" s="34" t="s">
        <v>75</v>
      </c>
      <c r="E202" s="34" t="s">
        <v>131</v>
      </c>
      <c r="F202" s="35" t="s">
        <v>25</v>
      </c>
      <c r="G202" s="124">
        <v>25000</v>
      </c>
      <c r="H202" s="124"/>
      <c r="I202" s="122">
        <f>+G202*2.87%</f>
        <v>717.5</v>
      </c>
      <c r="J202" s="122">
        <f>+G202*7.1%</f>
        <v>1774.9999999999998</v>
      </c>
      <c r="K202" s="122">
        <f>G202*1.15%</f>
        <v>287.5</v>
      </c>
      <c r="L202" s="122">
        <f>G202*3.04%</f>
        <v>760</v>
      </c>
      <c r="M202" s="122">
        <f>G202*7.09%</f>
        <v>1772.5000000000002</v>
      </c>
      <c r="N202" s="122"/>
      <c r="O202" s="122">
        <v>25</v>
      </c>
      <c r="P202" s="122"/>
      <c r="Q202" s="122">
        <f>H202+I202+L202+N202+P202+O202</f>
        <v>1502.5</v>
      </c>
      <c r="R202" s="122">
        <f>J202+K202+M202</f>
        <v>3835</v>
      </c>
      <c r="S202" s="122">
        <f>G202-Q202</f>
        <v>23497.5</v>
      </c>
    </row>
    <row r="203" spans="1:19" ht="21" x14ac:dyDescent="0.35">
      <c r="A203" s="44">
        <v>156</v>
      </c>
      <c r="B203" s="34" t="s">
        <v>130</v>
      </c>
      <c r="C203" s="34" t="s">
        <v>41</v>
      </c>
      <c r="D203" s="34" t="s">
        <v>75</v>
      </c>
      <c r="E203" s="34" t="s">
        <v>131</v>
      </c>
      <c r="F203" s="35" t="s">
        <v>25</v>
      </c>
      <c r="G203" s="124">
        <v>30000</v>
      </c>
      <c r="H203" s="124"/>
      <c r="I203" s="122">
        <f t="shared" si="152"/>
        <v>861</v>
      </c>
      <c r="J203" s="122">
        <f t="shared" si="153"/>
        <v>2130</v>
      </c>
      <c r="K203" s="122">
        <f t="shared" si="154"/>
        <v>345</v>
      </c>
      <c r="L203" s="122">
        <f t="shared" si="155"/>
        <v>912</v>
      </c>
      <c r="M203" s="122">
        <f t="shared" si="156"/>
        <v>2127</v>
      </c>
      <c r="N203" s="122"/>
      <c r="O203" s="122">
        <v>25</v>
      </c>
      <c r="P203" s="122">
        <v>2100</v>
      </c>
      <c r="Q203" s="122">
        <f t="shared" si="157"/>
        <v>3898</v>
      </c>
      <c r="R203" s="122">
        <f t="shared" si="158"/>
        <v>4602</v>
      </c>
      <c r="S203" s="122">
        <f t="shared" ref="S203:S214" si="159">G203-Q203</f>
        <v>26102</v>
      </c>
    </row>
    <row r="204" spans="1:19" ht="21" x14ac:dyDescent="0.35">
      <c r="A204" s="44">
        <v>157</v>
      </c>
      <c r="B204" s="34" t="s">
        <v>395</v>
      </c>
      <c r="C204" s="34" t="s">
        <v>41</v>
      </c>
      <c r="D204" s="34" t="s">
        <v>75</v>
      </c>
      <c r="E204" s="34" t="s">
        <v>131</v>
      </c>
      <c r="F204" s="35" t="s">
        <v>25</v>
      </c>
      <c r="G204" s="124">
        <v>15000</v>
      </c>
      <c r="H204" s="124"/>
      <c r="I204" s="122">
        <f t="shared" si="152"/>
        <v>430.5</v>
      </c>
      <c r="J204" s="122">
        <f t="shared" si="153"/>
        <v>1065</v>
      </c>
      <c r="K204" s="122">
        <f t="shared" si="154"/>
        <v>172.5</v>
      </c>
      <c r="L204" s="122">
        <f t="shared" si="155"/>
        <v>456</v>
      </c>
      <c r="M204" s="122">
        <f t="shared" si="156"/>
        <v>1063.5</v>
      </c>
      <c r="N204" s="122"/>
      <c r="O204" s="122">
        <v>25</v>
      </c>
      <c r="P204" s="122"/>
      <c r="Q204" s="122">
        <f t="shared" si="157"/>
        <v>911.5</v>
      </c>
      <c r="R204" s="122">
        <f t="shared" si="158"/>
        <v>2301</v>
      </c>
      <c r="S204" s="122">
        <f t="shared" si="159"/>
        <v>14088.5</v>
      </c>
    </row>
    <row r="205" spans="1:19" ht="21" x14ac:dyDescent="0.35">
      <c r="A205" s="44">
        <v>158</v>
      </c>
      <c r="B205" s="34" t="s">
        <v>372</v>
      </c>
      <c r="C205" s="34" t="s">
        <v>41</v>
      </c>
      <c r="D205" s="34" t="s">
        <v>75</v>
      </c>
      <c r="E205" s="34" t="s">
        <v>131</v>
      </c>
      <c r="F205" s="35" t="s">
        <v>25</v>
      </c>
      <c r="G205" s="124">
        <v>15000</v>
      </c>
      <c r="H205" s="124"/>
      <c r="I205" s="122">
        <f t="shared" ref="I205" si="160">+G205*2.87%</f>
        <v>430.5</v>
      </c>
      <c r="J205" s="122">
        <f t="shared" ref="J205" si="161">+G205*7.1%</f>
        <v>1065</v>
      </c>
      <c r="K205" s="122">
        <f t="shared" ref="K205" si="162">G205*1.15%</f>
        <v>172.5</v>
      </c>
      <c r="L205" s="122">
        <f t="shared" ref="L205" si="163">G205*3.04%</f>
        <v>456</v>
      </c>
      <c r="M205" s="122">
        <f t="shared" ref="M205" si="164">G205*7.09%</f>
        <v>1063.5</v>
      </c>
      <c r="N205" s="122"/>
      <c r="O205" s="122">
        <v>25</v>
      </c>
      <c r="P205" s="122"/>
      <c r="Q205" s="122">
        <f t="shared" ref="Q205" si="165">H205+I205+L205+N205+P205+O205</f>
        <v>911.5</v>
      </c>
      <c r="R205" s="122">
        <f t="shared" ref="R205" si="166">J205+K205+M205</f>
        <v>2301</v>
      </c>
      <c r="S205" s="122">
        <f t="shared" ref="S205" si="167">G205-Q205</f>
        <v>14088.5</v>
      </c>
    </row>
    <row r="206" spans="1:19" ht="21" x14ac:dyDescent="0.35">
      <c r="A206" s="44">
        <v>159</v>
      </c>
      <c r="B206" s="34" t="s">
        <v>358</v>
      </c>
      <c r="C206" s="34" t="s">
        <v>41</v>
      </c>
      <c r="D206" s="34" t="s">
        <v>75</v>
      </c>
      <c r="E206" s="34" t="s">
        <v>131</v>
      </c>
      <c r="F206" s="35" t="s">
        <v>25</v>
      </c>
      <c r="G206" s="124">
        <v>30000</v>
      </c>
      <c r="H206" s="124"/>
      <c r="I206" s="122">
        <f t="shared" ref="I206" si="168">+G206*2.87%</f>
        <v>861</v>
      </c>
      <c r="J206" s="122">
        <f t="shared" ref="J206" si="169">+G206*7.1%</f>
        <v>2130</v>
      </c>
      <c r="K206" s="122">
        <f t="shared" ref="K206" si="170">G206*1.15%</f>
        <v>345</v>
      </c>
      <c r="L206" s="122">
        <f t="shared" ref="L206" si="171">G206*3.04%</f>
        <v>912</v>
      </c>
      <c r="M206" s="122">
        <f t="shared" ref="M206" si="172">G206*7.09%</f>
        <v>2127</v>
      </c>
      <c r="N206" s="122"/>
      <c r="O206" s="122">
        <v>25</v>
      </c>
      <c r="P206" s="122"/>
      <c r="Q206" s="122">
        <f t="shared" ref="Q206" si="173">H206+I206+L206+N206+P206+O206</f>
        <v>1798</v>
      </c>
      <c r="R206" s="122">
        <f t="shared" ref="R206" si="174">J206+K206+M206</f>
        <v>4602</v>
      </c>
      <c r="S206" s="122">
        <f t="shared" ref="S206" si="175">G206-Q206</f>
        <v>28202</v>
      </c>
    </row>
    <row r="207" spans="1:19" ht="21" x14ac:dyDescent="0.35">
      <c r="A207" s="44">
        <v>160</v>
      </c>
      <c r="B207" s="34" t="s">
        <v>137</v>
      </c>
      <c r="C207" s="34" t="s">
        <v>41</v>
      </c>
      <c r="D207" s="34" t="s">
        <v>75</v>
      </c>
      <c r="E207" s="34" t="s">
        <v>138</v>
      </c>
      <c r="F207" s="130" t="s">
        <v>242</v>
      </c>
      <c r="G207" s="124">
        <v>50000</v>
      </c>
      <c r="H207" s="124">
        <v>1566.03</v>
      </c>
      <c r="I207" s="122">
        <f t="shared" si="152"/>
        <v>1435</v>
      </c>
      <c r="J207" s="122">
        <f t="shared" si="153"/>
        <v>3549.9999999999995</v>
      </c>
      <c r="K207" s="122">
        <f>G207*1.15%</f>
        <v>575</v>
      </c>
      <c r="L207" s="122">
        <f t="shared" si="155"/>
        <v>1520</v>
      </c>
      <c r="M207" s="122">
        <f t="shared" si="156"/>
        <v>3545.0000000000005</v>
      </c>
      <c r="N207" s="122">
        <v>1919.78</v>
      </c>
      <c r="O207" s="122">
        <v>25</v>
      </c>
      <c r="P207" s="122">
        <v>17207.57</v>
      </c>
      <c r="Q207" s="122">
        <f t="shared" si="157"/>
        <v>23673.379999999997</v>
      </c>
      <c r="R207" s="122">
        <f t="shared" si="158"/>
        <v>7670</v>
      </c>
      <c r="S207" s="122">
        <f t="shared" si="159"/>
        <v>26326.620000000003</v>
      </c>
    </row>
    <row r="208" spans="1:19" ht="21" x14ac:dyDescent="0.35">
      <c r="A208" s="44">
        <v>161</v>
      </c>
      <c r="B208" s="34" t="s">
        <v>153</v>
      </c>
      <c r="C208" s="34" t="s">
        <v>40</v>
      </c>
      <c r="D208" s="34" t="s">
        <v>75</v>
      </c>
      <c r="E208" s="34" t="s">
        <v>131</v>
      </c>
      <c r="F208" s="130" t="s">
        <v>25</v>
      </c>
      <c r="G208" s="124">
        <v>21800</v>
      </c>
      <c r="H208" s="124"/>
      <c r="I208" s="122">
        <f t="shared" si="152"/>
        <v>625.66</v>
      </c>
      <c r="J208" s="122">
        <f t="shared" si="153"/>
        <v>1547.8</v>
      </c>
      <c r="K208" s="122">
        <f t="shared" si="154"/>
        <v>250.7</v>
      </c>
      <c r="L208" s="122">
        <f t="shared" si="155"/>
        <v>662.72</v>
      </c>
      <c r="M208" s="122">
        <f t="shared" si="156"/>
        <v>1545.6200000000001</v>
      </c>
      <c r="N208" s="122"/>
      <c r="O208" s="122">
        <v>25</v>
      </c>
      <c r="P208" s="122">
        <v>200</v>
      </c>
      <c r="Q208" s="122">
        <f t="shared" si="157"/>
        <v>1513.38</v>
      </c>
      <c r="R208" s="122">
        <f t="shared" si="158"/>
        <v>3344.12</v>
      </c>
      <c r="S208" s="122">
        <f t="shared" si="159"/>
        <v>20286.62</v>
      </c>
    </row>
    <row r="209" spans="1:19" ht="21" x14ac:dyDescent="0.35">
      <c r="A209" s="44">
        <v>162</v>
      </c>
      <c r="B209" s="34" t="s">
        <v>360</v>
      </c>
      <c r="C209" s="34" t="s">
        <v>41</v>
      </c>
      <c r="D209" s="34" t="s">
        <v>75</v>
      </c>
      <c r="E209" s="34" t="s">
        <v>131</v>
      </c>
      <c r="F209" s="130" t="s">
        <v>25</v>
      </c>
      <c r="G209" s="124">
        <v>21800</v>
      </c>
      <c r="H209" s="124"/>
      <c r="I209" s="122">
        <f t="shared" ref="I209" si="176">+G209*2.87%</f>
        <v>625.66</v>
      </c>
      <c r="J209" s="122">
        <f t="shared" ref="J209" si="177">+G209*7.1%</f>
        <v>1547.8</v>
      </c>
      <c r="K209" s="122">
        <f t="shared" ref="K209" si="178">G209*1.15%</f>
        <v>250.7</v>
      </c>
      <c r="L209" s="122">
        <f t="shared" ref="L209" si="179">G209*3.04%</f>
        <v>662.72</v>
      </c>
      <c r="M209" s="122">
        <f t="shared" ref="M209" si="180">G209*7.09%</f>
        <v>1545.6200000000001</v>
      </c>
      <c r="N209" s="122"/>
      <c r="O209" s="122">
        <v>25</v>
      </c>
      <c r="P209" s="122"/>
      <c r="Q209" s="122">
        <f t="shared" ref="Q209" si="181">H209+I209+L209+N209+P209+O209</f>
        <v>1313.38</v>
      </c>
      <c r="R209" s="122">
        <f t="shared" ref="R209" si="182">J209+K209+M209</f>
        <v>3344.12</v>
      </c>
      <c r="S209" s="122">
        <f t="shared" ref="S209" si="183">G209-Q209</f>
        <v>20486.62</v>
      </c>
    </row>
    <row r="210" spans="1:19" ht="21" x14ac:dyDescent="0.35">
      <c r="A210" s="44">
        <v>163</v>
      </c>
      <c r="B210" s="34" t="s">
        <v>361</v>
      </c>
      <c r="C210" s="34" t="s">
        <v>41</v>
      </c>
      <c r="D210" s="34" t="s">
        <v>75</v>
      </c>
      <c r="E210" s="34" t="s">
        <v>131</v>
      </c>
      <c r="F210" s="130" t="s">
        <v>25</v>
      </c>
      <c r="G210" s="124">
        <v>21800</v>
      </c>
      <c r="H210" s="124"/>
      <c r="I210" s="122">
        <f t="shared" ref="I210" si="184">+G210*2.87%</f>
        <v>625.66</v>
      </c>
      <c r="J210" s="122">
        <f t="shared" ref="J210" si="185">+G210*7.1%</f>
        <v>1547.8</v>
      </c>
      <c r="K210" s="122">
        <f t="shared" ref="K210" si="186">G210*1.15%</f>
        <v>250.7</v>
      </c>
      <c r="L210" s="122">
        <f t="shared" ref="L210" si="187">G210*3.04%</f>
        <v>662.72</v>
      </c>
      <c r="M210" s="122">
        <f t="shared" ref="M210" si="188">G210*7.09%</f>
        <v>1545.6200000000001</v>
      </c>
      <c r="N210" s="122"/>
      <c r="O210" s="122">
        <v>25</v>
      </c>
      <c r="P210" s="122">
        <v>6767.65</v>
      </c>
      <c r="Q210" s="122">
        <f t="shared" ref="Q210" si="189">H210+I210+L210+N210+P210+O210</f>
        <v>8081.03</v>
      </c>
      <c r="R210" s="122">
        <f t="shared" ref="R210" si="190">J210+K210+M210</f>
        <v>3344.12</v>
      </c>
      <c r="S210" s="122">
        <f t="shared" ref="S210" si="191">G210-Q210</f>
        <v>13718.970000000001</v>
      </c>
    </row>
    <row r="211" spans="1:19" ht="21" x14ac:dyDescent="0.35">
      <c r="A211" s="44">
        <v>164</v>
      </c>
      <c r="B211" s="34" t="s">
        <v>362</v>
      </c>
      <c r="C211" s="34" t="s">
        <v>41</v>
      </c>
      <c r="D211" s="34" t="s">
        <v>75</v>
      </c>
      <c r="E211" s="34" t="s">
        <v>131</v>
      </c>
      <c r="F211" s="130" t="s">
        <v>25</v>
      </c>
      <c r="G211" s="124">
        <v>21800</v>
      </c>
      <c r="H211" s="124"/>
      <c r="I211" s="122">
        <f t="shared" ref="I211" si="192">+G211*2.87%</f>
        <v>625.66</v>
      </c>
      <c r="J211" s="122">
        <f t="shared" ref="J211" si="193">+G211*7.1%</f>
        <v>1547.8</v>
      </c>
      <c r="K211" s="122">
        <f t="shared" ref="K211" si="194">G211*1.15%</f>
        <v>250.7</v>
      </c>
      <c r="L211" s="122">
        <f t="shared" ref="L211" si="195">G211*3.04%</f>
        <v>662.72</v>
      </c>
      <c r="M211" s="122">
        <f t="shared" ref="M211" si="196">G211*7.09%</f>
        <v>1545.6200000000001</v>
      </c>
      <c r="N211" s="122"/>
      <c r="O211" s="122">
        <v>25</v>
      </c>
      <c r="P211" s="122">
        <v>3000</v>
      </c>
      <c r="Q211" s="122">
        <f t="shared" ref="Q211" si="197">H211+I211+L211+N211+P211+O211</f>
        <v>4313.38</v>
      </c>
      <c r="R211" s="122">
        <f t="shared" ref="R211" si="198">J211+K211+M211</f>
        <v>3344.12</v>
      </c>
      <c r="S211" s="122">
        <f t="shared" ref="S211" si="199">G211-Q211</f>
        <v>17486.62</v>
      </c>
    </row>
    <row r="212" spans="1:19" ht="21" x14ac:dyDescent="0.35">
      <c r="A212" s="44">
        <v>165</v>
      </c>
      <c r="B212" s="34" t="s">
        <v>364</v>
      </c>
      <c r="C212" s="34" t="s">
        <v>41</v>
      </c>
      <c r="D212" s="34" t="s">
        <v>75</v>
      </c>
      <c r="E212" s="34" t="s">
        <v>131</v>
      </c>
      <c r="F212" s="130" t="s">
        <v>25</v>
      </c>
      <c r="G212" s="124">
        <v>21800</v>
      </c>
      <c r="H212" s="124"/>
      <c r="I212" s="122">
        <f t="shared" ref="I212" si="200">+G212*2.87%</f>
        <v>625.66</v>
      </c>
      <c r="J212" s="122">
        <f t="shared" ref="J212" si="201">+G212*7.1%</f>
        <v>1547.8</v>
      </c>
      <c r="K212" s="122">
        <f t="shared" ref="K212" si="202">G212*1.15%</f>
        <v>250.7</v>
      </c>
      <c r="L212" s="122">
        <f t="shared" ref="L212" si="203">G212*3.04%</f>
        <v>662.72</v>
      </c>
      <c r="M212" s="122">
        <f t="shared" ref="M212" si="204">G212*7.09%</f>
        <v>1545.6200000000001</v>
      </c>
      <c r="N212" s="122"/>
      <c r="O212" s="122">
        <v>25</v>
      </c>
      <c r="P212" s="122"/>
      <c r="Q212" s="122">
        <f t="shared" ref="Q212" si="205">H212+I212+L212+N212+P212+O212</f>
        <v>1313.38</v>
      </c>
      <c r="R212" s="122">
        <f t="shared" ref="R212" si="206">J212+K212+M212</f>
        <v>3344.12</v>
      </c>
      <c r="S212" s="122">
        <f t="shared" ref="S212" si="207">G212-Q212</f>
        <v>20486.62</v>
      </c>
    </row>
    <row r="213" spans="1:19" ht="21" x14ac:dyDescent="0.35">
      <c r="A213" s="44">
        <v>166</v>
      </c>
      <c r="B213" s="34" t="s">
        <v>175</v>
      </c>
      <c r="C213" s="34" t="s">
        <v>41</v>
      </c>
      <c r="D213" s="34" t="s">
        <v>75</v>
      </c>
      <c r="E213" s="34" t="s">
        <v>176</v>
      </c>
      <c r="F213" s="130" t="s">
        <v>242</v>
      </c>
      <c r="G213" s="124">
        <v>35000</v>
      </c>
      <c r="H213" s="124"/>
      <c r="I213" s="122">
        <f t="shared" si="152"/>
        <v>1004.5</v>
      </c>
      <c r="J213" s="122">
        <f t="shared" si="153"/>
        <v>2485</v>
      </c>
      <c r="K213" s="122">
        <f t="shared" si="154"/>
        <v>402.5</v>
      </c>
      <c r="L213" s="122">
        <f t="shared" si="155"/>
        <v>1064</v>
      </c>
      <c r="M213" s="122">
        <f t="shared" si="156"/>
        <v>2481.5</v>
      </c>
      <c r="N213" s="122"/>
      <c r="O213" s="122">
        <v>25</v>
      </c>
      <c r="P213" s="122">
        <v>6009.39</v>
      </c>
      <c r="Q213" s="122">
        <f t="shared" si="157"/>
        <v>8102.89</v>
      </c>
      <c r="R213" s="122">
        <f t="shared" si="158"/>
        <v>5369</v>
      </c>
      <c r="S213" s="122">
        <f t="shared" si="159"/>
        <v>26897.11</v>
      </c>
    </row>
    <row r="214" spans="1:19" ht="21" x14ac:dyDescent="0.35">
      <c r="A214" s="44">
        <v>167</v>
      </c>
      <c r="B214" s="34" t="s">
        <v>342</v>
      </c>
      <c r="C214" s="34" t="s">
        <v>40</v>
      </c>
      <c r="D214" s="34" t="s">
        <v>75</v>
      </c>
      <c r="E214" s="34" t="s">
        <v>237</v>
      </c>
      <c r="F214" s="130" t="s">
        <v>25</v>
      </c>
      <c r="G214" s="124">
        <v>15000</v>
      </c>
      <c r="H214" s="124"/>
      <c r="I214" s="122">
        <f>+G214*2.87%</f>
        <v>430.5</v>
      </c>
      <c r="J214" s="122">
        <f>+G214*7.1%</f>
        <v>1065</v>
      </c>
      <c r="K214" s="122">
        <f>G214*1.15%</f>
        <v>172.5</v>
      </c>
      <c r="L214" s="122">
        <f>G214*3.04%</f>
        <v>456</v>
      </c>
      <c r="M214" s="122">
        <f>G214*7.09%</f>
        <v>1063.5</v>
      </c>
      <c r="N214" s="122"/>
      <c r="O214" s="122">
        <v>25</v>
      </c>
      <c r="P214" s="122"/>
      <c r="Q214" s="122">
        <f>H214+I214+L214+N214+P214+O214</f>
        <v>911.5</v>
      </c>
      <c r="R214" s="122">
        <f>J214+K214+M214</f>
        <v>2301</v>
      </c>
      <c r="S214" s="122">
        <f t="shared" si="159"/>
        <v>14088.5</v>
      </c>
    </row>
    <row r="215" spans="1:19" ht="21" x14ac:dyDescent="0.35">
      <c r="A215" s="44">
        <v>168</v>
      </c>
      <c r="B215" s="34" t="s">
        <v>383</v>
      </c>
      <c r="C215" s="34" t="s">
        <v>41</v>
      </c>
      <c r="D215" s="34" t="s">
        <v>75</v>
      </c>
      <c r="E215" s="34" t="s">
        <v>237</v>
      </c>
      <c r="F215" s="130" t="s">
        <v>25</v>
      </c>
      <c r="G215" s="124">
        <v>20000</v>
      </c>
      <c r="H215" s="124"/>
      <c r="I215" s="122">
        <f>+G215*2.87%</f>
        <v>574</v>
      </c>
      <c r="J215" s="122">
        <f>+G215*7.1%</f>
        <v>1419.9999999999998</v>
      </c>
      <c r="K215" s="122">
        <f>G215*1.15%</f>
        <v>230</v>
      </c>
      <c r="L215" s="122">
        <f>G215*3.04%</f>
        <v>608</v>
      </c>
      <c r="M215" s="122">
        <f>G215*7.09%</f>
        <v>1418</v>
      </c>
      <c r="N215" s="122"/>
      <c r="O215" s="122">
        <v>25</v>
      </c>
      <c r="P215" s="122"/>
      <c r="Q215" s="122">
        <f>H215+I215+L215+N215+P215+O215</f>
        <v>1207</v>
      </c>
      <c r="R215" s="122">
        <f>J215+K215+M215</f>
        <v>3068</v>
      </c>
      <c r="S215" s="122">
        <f t="shared" ref="S215" si="208">G215-Q215</f>
        <v>18793</v>
      </c>
    </row>
    <row r="216" spans="1:19" ht="21" x14ac:dyDescent="0.35">
      <c r="A216" s="44">
        <v>169</v>
      </c>
      <c r="B216" s="34" t="s">
        <v>276</v>
      </c>
      <c r="C216" s="126" t="s">
        <v>40</v>
      </c>
      <c r="D216" s="34" t="s">
        <v>75</v>
      </c>
      <c r="E216" s="34" t="s">
        <v>87</v>
      </c>
      <c r="F216" s="35" t="s">
        <v>25</v>
      </c>
      <c r="G216" s="122">
        <v>40000</v>
      </c>
      <c r="H216" s="122">
        <v>442.65</v>
      </c>
      <c r="I216" s="122">
        <f t="shared" ref="I216:I223" si="209">+G216*2.87%</f>
        <v>1148</v>
      </c>
      <c r="J216" s="122">
        <f t="shared" ref="J216:J223" si="210">+G216*7.1%</f>
        <v>2839.9999999999995</v>
      </c>
      <c r="K216" s="122">
        <f t="shared" ref="K216:K223" si="211">G216*1.15%</f>
        <v>460</v>
      </c>
      <c r="L216" s="122">
        <f t="shared" ref="L216:L223" si="212">G216*3.04%</f>
        <v>1216</v>
      </c>
      <c r="M216" s="122">
        <f t="shared" ref="M216:M223" si="213">G216*7.09%</f>
        <v>2836</v>
      </c>
      <c r="N216" s="122"/>
      <c r="O216" s="122">
        <v>25</v>
      </c>
      <c r="P216" s="122"/>
      <c r="Q216" s="122">
        <f t="shared" ref="Q216:Q223" si="214">H216+I216+L216+N216+P216+O216</f>
        <v>2831.65</v>
      </c>
      <c r="R216" s="122">
        <f t="shared" ref="R216:R223" si="215">J216+K216+M216</f>
        <v>6136</v>
      </c>
      <c r="S216" s="122">
        <f t="shared" ref="S216:S223" si="216">G216-Q216</f>
        <v>37168.35</v>
      </c>
    </row>
    <row r="217" spans="1:19" ht="21" x14ac:dyDescent="0.35">
      <c r="A217" s="44">
        <v>170</v>
      </c>
      <c r="B217" s="34" t="s">
        <v>275</v>
      </c>
      <c r="C217" s="126" t="s">
        <v>41</v>
      </c>
      <c r="D217" s="34" t="s">
        <v>75</v>
      </c>
      <c r="E217" s="34" t="s">
        <v>87</v>
      </c>
      <c r="F217" s="35" t="s">
        <v>25</v>
      </c>
      <c r="G217" s="122">
        <v>30000</v>
      </c>
      <c r="H217" s="122"/>
      <c r="I217" s="122">
        <f t="shared" si="209"/>
        <v>861</v>
      </c>
      <c r="J217" s="122">
        <f t="shared" si="210"/>
        <v>2130</v>
      </c>
      <c r="K217" s="122">
        <f t="shared" si="211"/>
        <v>345</v>
      </c>
      <c r="L217" s="122">
        <f t="shared" si="212"/>
        <v>912</v>
      </c>
      <c r="M217" s="122">
        <f t="shared" si="213"/>
        <v>2127</v>
      </c>
      <c r="N217" s="122"/>
      <c r="O217" s="122">
        <v>25</v>
      </c>
      <c r="P217" s="122"/>
      <c r="Q217" s="122">
        <f t="shared" si="214"/>
        <v>1798</v>
      </c>
      <c r="R217" s="122">
        <f t="shared" si="215"/>
        <v>4602</v>
      </c>
      <c r="S217" s="122">
        <f t="shared" si="216"/>
        <v>28202</v>
      </c>
    </row>
    <row r="218" spans="1:19" ht="21" x14ac:dyDescent="0.35">
      <c r="A218" s="44">
        <v>171</v>
      </c>
      <c r="B218" s="34" t="s">
        <v>274</v>
      </c>
      <c r="C218" s="126" t="s">
        <v>40</v>
      </c>
      <c r="D218" s="34" t="s">
        <v>75</v>
      </c>
      <c r="E218" s="34" t="s">
        <v>131</v>
      </c>
      <c r="F218" s="35" t="s">
        <v>25</v>
      </c>
      <c r="G218" s="122">
        <v>30000</v>
      </c>
      <c r="H218" s="122"/>
      <c r="I218" s="122">
        <f t="shared" si="209"/>
        <v>861</v>
      </c>
      <c r="J218" s="122">
        <f t="shared" si="210"/>
        <v>2130</v>
      </c>
      <c r="K218" s="122">
        <f t="shared" si="211"/>
        <v>345</v>
      </c>
      <c r="L218" s="122">
        <f t="shared" si="212"/>
        <v>912</v>
      </c>
      <c r="M218" s="122">
        <f t="shared" si="213"/>
        <v>2127</v>
      </c>
      <c r="N218" s="122"/>
      <c r="O218" s="122">
        <v>25</v>
      </c>
      <c r="P218" s="122"/>
      <c r="Q218" s="122">
        <f t="shared" si="214"/>
        <v>1798</v>
      </c>
      <c r="R218" s="122">
        <f t="shared" si="215"/>
        <v>4602</v>
      </c>
      <c r="S218" s="122">
        <f t="shared" si="216"/>
        <v>28202</v>
      </c>
    </row>
    <row r="219" spans="1:19" ht="21" x14ac:dyDescent="0.35">
      <c r="A219" s="44">
        <v>172</v>
      </c>
      <c r="B219" s="34" t="s">
        <v>273</v>
      </c>
      <c r="C219" s="126" t="s">
        <v>41</v>
      </c>
      <c r="D219" s="34" t="s">
        <v>75</v>
      </c>
      <c r="E219" s="34" t="s">
        <v>131</v>
      </c>
      <c r="F219" s="35" t="s">
        <v>25</v>
      </c>
      <c r="G219" s="122">
        <v>30000</v>
      </c>
      <c r="H219" s="122"/>
      <c r="I219" s="122">
        <f t="shared" si="209"/>
        <v>861</v>
      </c>
      <c r="J219" s="122">
        <f t="shared" si="210"/>
        <v>2130</v>
      </c>
      <c r="K219" s="122">
        <f t="shared" si="211"/>
        <v>345</v>
      </c>
      <c r="L219" s="122">
        <f t="shared" si="212"/>
        <v>912</v>
      </c>
      <c r="M219" s="122">
        <f t="shared" si="213"/>
        <v>2127</v>
      </c>
      <c r="N219" s="122"/>
      <c r="O219" s="122">
        <v>25</v>
      </c>
      <c r="P219" s="122"/>
      <c r="Q219" s="122">
        <f t="shared" si="214"/>
        <v>1798</v>
      </c>
      <c r="R219" s="122">
        <f t="shared" si="215"/>
        <v>4602</v>
      </c>
      <c r="S219" s="122">
        <f t="shared" si="216"/>
        <v>28202</v>
      </c>
    </row>
    <row r="220" spans="1:19" ht="21" x14ac:dyDescent="0.35">
      <c r="A220" s="44">
        <v>173</v>
      </c>
      <c r="B220" s="34" t="s">
        <v>272</v>
      </c>
      <c r="C220" s="126" t="s">
        <v>41</v>
      </c>
      <c r="D220" s="34" t="s">
        <v>75</v>
      </c>
      <c r="E220" s="34" t="s">
        <v>131</v>
      </c>
      <c r="F220" s="35" t="s">
        <v>25</v>
      </c>
      <c r="G220" s="122">
        <v>20000</v>
      </c>
      <c r="H220" s="122"/>
      <c r="I220" s="122">
        <f t="shared" si="209"/>
        <v>574</v>
      </c>
      <c r="J220" s="122">
        <f t="shared" si="210"/>
        <v>1419.9999999999998</v>
      </c>
      <c r="K220" s="122">
        <f t="shared" si="211"/>
        <v>230</v>
      </c>
      <c r="L220" s="122">
        <f t="shared" si="212"/>
        <v>608</v>
      </c>
      <c r="M220" s="122">
        <f t="shared" si="213"/>
        <v>1418</v>
      </c>
      <c r="N220" s="122"/>
      <c r="O220" s="122">
        <v>25</v>
      </c>
      <c r="P220" s="122"/>
      <c r="Q220" s="122">
        <f t="shared" si="214"/>
        <v>1207</v>
      </c>
      <c r="R220" s="122">
        <f t="shared" si="215"/>
        <v>3068</v>
      </c>
      <c r="S220" s="122">
        <f t="shared" si="216"/>
        <v>18793</v>
      </c>
    </row>
    <row r="221" spans="1:19" ht="21" x14ac:dyDescent="0.35">
      <c r="A221" s="44">
        <v>174</v>
      </c>
      <c r="B221" s="34" t="s">
        <v>271</v>
      </c>
      <c r="C221" s="126" t="s">
        <v>40</v>
      </c>
      <c r="D221" s="34" t="s">
        <v>75</v>
      </c>
      <c r="E221" s="34" t="s">
        <v>237</v>
      </c>
      <c r="F221" s="35" t="s">
        <v>25</v>
      </c>
      <c r="G221" s="122">
        <v>20000</v>
      </c>
      <c r="H221" s="122"/>
      <c r="I221" s="122">
        <f t="shared" si="209"/>
        <v>574</v>
      </c>
      <c r="J221" s="122">
        <f t="shared" si="210"/>
        <v>1419.9999999999998</v>
      </c>
      <c r="K221" s="122">
        <f t="shared" si="211"/>
        <v>230</v>
      </c>
      <c r="L221" s="122">
        <f t="shared" si="212"/>
        <v>608</v>
      </c>
      <c r="M221" s="122">
        <f t="shared" si="213"/>
        <v>1418</v>
      </c>
      <c r="N221" s="122"/>
      <c r="O221" s="122">
        <v>25</v>
      </c>
      <c r="P221" s="122"/>
      <c r="Q221" s="122">
        <f t="shared" si="214"/>
        <v>1207</v>
      </c>
      <c r="R221" s="122">
        <f t="shared" si="215"/>
        <v>3068</v>
      </c>
      <c r="S221" s="122">
        <f t="shared" si="216"/>
        <v>18793</v>
      </c>
    </row>
    <row r="222" spans="1:19" ht="21" x14ac:dyDescent="0.35">
      <c r="A222" s="44">
        <v>175</v>
      </c>
      <c r="B222" s="34" t="s">
        <v>347</v>
      </c>
      <c r="C222" s="34" t="s">
        <v>41</v>
      </c>
      <c r="D222" s="34" t="s">
        <v>75</v>
      </c>
      <c r="E222" s="34" t="s">
        <v>194</v>
      </c>
      <c r="F222" s="35" t="s">
        <v>25</v>
      </c>
      <c r="G222" s="124">
        <v>35000</v>
      </c>
      <c r="H222" s="124"/>
      <c r="I222" s="122">
        <f t="shared" si="209"/>
        <v>1004.5</v>
      </c>
      <c r="J222" s="122">
        <f t="shared" si="210"/>
        <v>2485</v>
      </c>
      <c r="K222" s="122">
        <f t="shared" si="211"/>
        <v>402.5</v>
      </c>
      <c r="L222" s="122">
        <f t="shared" si="212"/>
        <v>1064</v>
      </c>
      <c r="M222" s="122">
        <f t="shared" si="213"/>
        <v>2481.5</v>
      </c>
      <c r="N222" s="122"/>
      <c r="O222" s="122">
        <v>25</v>
      </c>
      <c r="P222" s="122"/>
      <c r="Q222" s="122">
        <f t="shared" si="214"/>
        <v>2093.5</v>
      </c>
      <c r="R222" s="122">
        <f t="shared" si="215"/>
        <v>5369</v>
      </c>
      <c r="S222" s="122">
        <f t="shared" si="216"/>
        <v>32906.5</v>
      </c>
    </row>
    <row r="223" spans="1:19" ht="21" x14ac:dyDescent="0.35">
      <c r="A223" s="44">
        <v>176</v>
      </c>
      <c r="B223" s="34" t="s">
        <v>270</v>
      </c>
      <c r="C223" s="126" t="s">
        <v>40</v>
      </c>
      <c r="D223" s="34" t="s">
        <v>75</v>
      </c>
      <c r="E223" s="34" t="s">
        <v>236</v>
      </c>
      <c r="F223" s="35" t="s">
        <v>25</v>
      </c>
      <c r="G223" s="122">
        <v>15000</v>
      </c>
      <c r="H223" s="122"/>
      <c r="I223" s="122">
        <f t="shared" si="209"/>
        <v>430.5</v>
      </c>
      <c r="J223" s="122">
        <f t="shared" si="210"/>
        <v>1065</v>
      </c>
      <c r="K223" s="122">
        <f t="shared" si="211"/>
        <v>172.5</v>
      </c>
      <c r="L223" s="122">
        <f t="shared" si="212"/>
        <v>456</v>
      </c>
      <c r="M223" s="122">
        <f t="shared" si="213"/>
        <v>1063.5</v>
      </c>
      <c r="N223" s="122"/>
      <c r="O223" s="122">
        <v>25</v>
      </c>
      <c r="P223" s="122"/>
      <c r="Q223" s="122">
        <f t="shared" si="214"/>
        <v>911.5</v>
      </c>
      <c r="R223" s="122">
        <f t="shared" si="215"/>
        <v>2301</v>
      </c>
      <c r="S223" s="122">
        <f t="shared" si="216"/>
        <v>14088.5</v>
      </c>
    </row>
    <row r="224" spans="1:19" ht="21" x14ac:dyDescent="0.35">
      <c r="A224" s="44">
        <v>177</v>
      </c>
      <c r="B224" s="34" t="s">
        <v>368</v>
      </c>
      <c r="C224" s="126" t="s">
        <v>41</v>
      </c>
      <c r="D224" s="34" t="s">
        <v>75</v>
      </c>
      <c r="E224" s="34" t="s">
        <v>236</v>
      </c>
      <c r="F224" s="35" t="s">
        <v>25</v>
      </c>
      <c r="G224" s="122">
        <v>30000</v>
      </c>
      <c r="H224" s="122"/>
      <c r="I224" s="122">
        <f t="shared" ref="I224" si="217">+G224*2.87%</f>
        <v>861</v>
      </c>
      <c r="J224" s="122">
        <f t="shared" ref="J224" si="218">+G224*7.1%</f>
        <v>2130</v>
      </c>
      <c r="K224" s="122">
        <f t="shared" ref="K224" si="219">G224*1.15%</f>
        <v>345</v>
      </c>
      <c r="L224" s="122">
        <f t="shared" ref="L224" si="220">G224*3.04%</f>
        <v>912</v>
      </c>
      <c r="M224" s="122">
        <f t="shared" ref="M224" si="221">G224*7.09%</f>
        <v>2127</v>
      </c>
      <c r="N224" s="122"/>
      <c r="O224" s="122">
        <v>25</v>
      </c>
      <c r="P224" s="122"/>
      <c r="Q224" s="122">
        <f t="shared" ref="Q224" si="222">H224+I224+L224+N224+P224+O224</f>
        <v>1798</v>
      </c>
      <c r="R224" s="122">
        <f t="shared" ref="R224" si="223">J224+K224+M224</f>
        <v>4602</v>
      </c>
      <c r="S224" s="122">
        <f t="shared" ref="S224" si="224">G224-Q224</f>
        <v>28202</v>
      </c>
    </row>
    <row r="225" spans="1:64" ht="21" x14ac:dyDescent="0.35">
      <c r="A225" s="44">
        <v>178</v>
      </c>
      <c r="B225" s="34" t="s">
        <v>353</v>
      </c>
      <c r="C225" s="126" t="s">
        <v>41</v>
      </c>
      <c r="D225" s="34" t="s">
        <v>75</v>
      </c>
      <c r="E225" s="34" t="s">
        <v>131</v>
      </c>
      <c r="F225" s="35" t="s">
        <v>25</v>
      </c>
      <c r="G225" s="122">
        <v>21800</v>
      </c>
      <c r="H225" s="122"/>
      <c r="I225" s="122">
        <f>+G225*2.87%</f>
        <v>625.66</v>
      </c>
      <c r="J225" s="122">
        <f>+G225*7.1%</f>
        <v>1547.8</v>
      </c>
      <c r="K225" s="122">
        <f>G225*1.15%</f>
        <v>250.7</v>
      </c>
      <c r="L225" s="122">
        <f>G225*3.04%</f>
        <v>662.72</v>
      </c>
      <c r="M225" s="122">
        <f>G225*7.09%</f>
        <v>1545.6200000000001</v>
      </c>
      <c r="N225" s="122"/>
      <c r="O225" s="122">
        <v>25</v>
      </c>
      <c r="P225" s="122"/>
      <c r="Q225" s="122">
        <f>H225+I225+L225+N225+P225+O225</f>
        <v>1313.38</v>
      </c>
      <c r="R225" s="122">
        <f>J225+K225+M225</f>
        <v>3344.12</v>
      </c>
      <c r="S225" s="122">
        <f>G225-Q225</f>
        <v>20486.62</v>
      </c>
    </row>
    <row r="226" spans="1:64" s="150" customFormat="1" ht="21.75" thickBot="1" x14ac:dyDescent="0.4">
      <c r="B226" s="182" t="s">
        <v>26</v>
      </c>
      <c r="C226" s="182"/>
      <c r="D226" s="182"/>
      <c r="E226" s="182"/>
      <c r="F226" s="35"/>
      <c r="G226" s="139">
        <f t="shared" ref="G226:S226" si="225">SUM(G201:G225)</f>
        <v>655800</v>
      </c>
      <c r="H226" s="139">
        <f t="shared" si="225"/>
        <v>2451.33</v>
      </c>
      <c r="I226" s="139">
        <f t="shared" si="225"/>
        <v>18821.46</v>
      </c>
      <c r="J226" s="139">
        <f t="shared" si="225"/>
        <v>46561.8</v>
      </c>
      <c r="K226" s="139">
        <f t="shared" si="225"/>
        <v>7541.6999999999989</v>
      </c>
      <c r="L226" s="139">
        <f t="shared" si="225"/>
        <v>19936.32</v>
      </c>
      <c r="M226" s="139">
        <f t="shared" si="225"/>
        <v>46496.22</v>
      </c>
      <c r="N226" s="139">
        <f t="shared" si="225"/>
        <v>1919.78</v>
      </c>
      <c r="O226" s="139">
        <f t="shared" si="225"/>
        <v>625</v>
      </c>
      <c r="P226" s="139">
        <f t="shared" si="225"/>
        <v>35284.61</v>
      </c>
      <c r="Q226" s="139">
        <f t="shared" si="225"/>
        <v>79038.5</v>
      </c>
      <c r="R226" s="139">
        <f t="shared" si="225"/>
        <v>100599.72</v>
      </c>
      <c r="S226" s="139">
        <f t="shared" si="225"/>
        <v>576761.49999999988</v>
      </c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</row>
    <row r="227" spans="1:64" ht="31.5" x14ac:dyDescent="0.2">
      <c r="A227" s="179" t="s">
        <v>83</v>
      </c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1"/>
    </row>
    <row r="228" spans="1:64" ht="21" x14ac:dyDescent="0.35">
      <c r="A228" s="44">
        <v>179</v>
      </c>
      <c r="B228" s="34" t="s">
        <v>84</v>
      </c>
      <c r="C228" s="126" t="s">
        <v>41</v>
      </c>
      <c r="D228" s="34" t="s">
        <v>83</v>
      </c>
      <c r="E228" s="34" t="s">
        <v>85</v>
      </c>
      <c r="F228" s="35" t="s">
        <v>25</v>
      </c>
      <c r="G228" s="122">
        <v>70000</v>
      </c>
      <c r="H228" s="122">
        <v>4984.49</v>
      </c>
      <c r="I228" s="122">
        <f>+G228*2.87%</f>
        <v>2009</v>
      </c>
      <c r="J228" s="122">
        <f>+G228*7.1%</f>
        <v>4970</v>
      </c>
      <c r="K228" s="122">
        <f>G228*1.15%</f>
        <v>805</v>
      </c>
      <c r="L228" s="122">
        <f>G228*3.04%</f>
        <v>2128</v>
      </c>
      <c r="M228" s="122">
        <f>G228*7.09%</f>
        <v>4963</v>
      </c>
      <c r="N228" s="122">
        <v>1919.78</v>
      </c>
      <c r="O228" s="122">
        <v>25</v>
      </c>
      <c r="P228" s="122"/>
      <c r="Q228" s="122">
        <f>H228+I228+L228+N228+P228+O228</f>
        <v>11066.27</v>
      </c>
      <c r="R228" s="122">
        <f>J228+K228+M228</f>
        <v>10738</v>
      </c>
      <c r="S228" s="122">
        <f>G228-Q228</f>
        <v>58933.729999999996</v>
      </c>
    </row>
    <row r="229" spans="1:64" ht="21" x14ac:dyDescent="0.35">
      <c r="A229" s="44">
        <v>180</v>
      </c>
      <c r="B229" s="34" t="s">
        <v>125</v>
      </c>
      <c r="C229" s="34" t="s">
        <v>41</v>
      </c>
      <c r="D229" s="34" t="s">
        <v>83</v>
      </c>
      <c r="E229" s="34" t="s">
        <v>126</v>
      </c>
      <c r="F229" s="35" t="s">
        <v>242</v>
      </c>
      <c r="G229" s="124">
        <v>130000</v>
      </c>
      <c r="H229" s="124">
        <v>18829.989999999998</v>
      </c>
      <c r="I229" s="122">
        <f>+G229*2.87%</f>
        <v>3731</v>
      </c>
      <c r="J229" s="122">
        <f>+G229*7.1%</f>
        <v>9230</v>
      </c>
      <c r="K229" s="122">
        <f>G229*1.15%</f>
        <v>1495</v>
      </c>
      <c r="L229" s="122">
        <f>G229*3.04%</f>
        <v>3952</v>
      </c>
      <c r="M229" s="122">
        <f>G229*7.09%</f>
        <v>9217</v>
      </c>
      <c r="N229" s="122">
        <v>1919.78</v>
      </c>
      <c r="O229" s="122">
        <v>25</v>
      </c>
      <c r="P229" s="125">
        <v>3100</v>
      </c>
      <c r="Q229" s="122">
        <f>H229+I229+L229+N229+P229+O229</f>
        <v>31557.769999999997</v>
      </c>
      <c r="R229" s="122">
        <f>J229+K229+M229</f>
        <v>19942</v>
      </c>
      <c r="S229" s="122">
        <f>G229-Q229</f>
        <v>98442.23000000001</v>
      </c>
    </row>
    <row r="230" spans="1:64" ht="21" x14ac:dyDescent="0.35">
      <c r="A230" s="44">
        <v>181</v>
      </c>
      <c r="B230" s="34" t="s">
        <v>304</v>
      </c>
      <c r="C230" s="126" t="s">
        <v>40</v>
      </c>
      <c r="D230" s="34" t="s">
        <v>83</v>
      </c>
      <c r="E230" s="34" t="s">
        <v>194</v>
      </c>
      <c r="F230" s="35" t="s">
        <v>25</v>
      </c>
      <c r="G230" s="159">
        <v>26250</v>
      </c>
      <c r="H230" s="159"/>
      <c r="I230" s="159">
        <f>+G230*2.87%</f>
        <v>753.375</v>
      </c>
      <c r="J230" s="159">
        <f>+G230*7.1%</f>
        <v>1863.7499999999998</v>
      </c>
      <c r="K230" s="159">
        <f>G230*1.15%</f>
        <v>301.875</v>
      </c>
      <c r="L230" s="159">
        <f>G230*3.04%</f>
        <v>798</v>
      </c>
      <c r="M230" s="159">
        <f>G230*7.09%</f>
        <v>1861.1250000000002</v>
      </c>
      <c r="N230" s="159"/>
      <c r="O230" s="159">
        <v>25</v>
      </c>
      <c r="P230" s="159"/>
      <c r="Q230" s="122">
        <f>H230+I230+L230+N230+P230+O230+0.01</f>
        <v>1576.385</v>
      </c>
      <c r="R230" s="159">
        <f>J230+K230+M230</f>
        <v>4026.75</v>
      </c>
      <c r="S230" s="159">
        <f>G230-Q230</f>
        <v>24673.615000000002</v>
      </c>
    </row>
    <row r="231" spans="1:64" ht="21.75" thickBot="1" x14ac:dyDescent="0.4">
      <c r="A231" s="137"/>
      <c r="B231" s="177" t="s">
        <v>26</v>
      </c>
      <c r="C231" s="177"/>
      <c r="D231" s="177"/>
      <c r="E231" s="178"/>
      <c r="F231" s="35"/>
      <c r="G231" s="139">
        <f t="shared" ref="G231:R231" si="226">SUM(G228:G230)</f>
        <v>226250</v>
      </c>
      <c r="H231" s="139">
        <f t="shared" si="226"/>
        <v>23814.479999999996</v>
      </c>
      <c r="I231" s="139">
        <f t="shared" si="226"/>
        <v>6493.375</v>
      </c>
      <c r="J231" s="139">
        <f t="shared" si="226"/>
        <v>16063.75</v>
      </c>
      <c r="K231" s="139">
        <f t="shared" si="226"/>
        <v>2601.875</v>
      </c>
      <c r="L231" s="139">
        <f t="shared" si="226"/>
        <v>6878</v>
      </c>
      <c r="M231" s="139">
        <f t="shared" si="226"/>
        <v>16041.125</v>
      </c>
      <c r="N231" s="139">
        <f t="shared" si="226"/>
        <v>3839.56</v>
      </c>
      <c r="O231" s="139">
        <f t="shared" si="226"/>
        <v>75</v>
      </c>
      <c r="P231" s="139">
        <f t="shared" si="226"/>
        <v>3100</v>
      </c>
      <c r="Q231" s="139">
        <f t="shared" si="226"/>
        <v>44200.424999999996</v>
      </c>
      <c r="R231" s="139">
        <f t="shared" si="226"/>
        <v>34706.75</v>
      </c>
      <c r="S231" s="139">
        <f>SUM(S228:S230)</f>
        <v>182049.57500000001</v>
      </c>
    </row>
    <row r="232" spans="1:64" ht="31.5" x14ac:dyDescent="0.2">
      <c r="A232" s="179" t="s">
        <v>88</v>
      </c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1"/>
    </row>
    <row r="233" spans="1:64" ht="21" x14ac:dyDescent="0.35">
      <c r="A233" s="44">
        <v>182</v>
      </c>
      <c r="B233" s="34" t="s">
        <v>89</v>
      </c>
      <c r="C233" s="126" t="s">
        <v>41</v>
      </c>
      <c r="D233" s="34" t="s">
        <v>88</v>
      </c>
      <c r="E233" s="34" t="s">
        <v>90</v>
      </c>
      <c r="F233" s="35" t="s">
        <v>242</v>
      </c>
      <c r="G233" s="122">
        <v>75000</v>
      </c>
      <c r="H233" s="122">
        <v>6102.6900000000005</v>
      </c>
      <c r="I233" s="122">
        <f>+G233*2.87%</f>
        <v>2152.5</v>
      </c>
      <c r="J233" s="122">
        <f>+G233*7.1%</f>
        <v>5324.9999999999991</v>
      </c>
      <c r="K233" s="122">
        <f>G233*1.15%</f>
        <v>862.5</v>
      </c>
      <c r="L233" s="122">
        <f>G233*3.04%</f>
        <v>2280</v>
      </c>
      <c r="M233" s="122">
        <f>G233*7.09%</f>
        <v>5317.5</v>
      </c>
      <c r="N233" s="122">
        <v>1919.78</v>
      </c>
      <c r="O233" s="122">
        <v>25</v>
      </c>
      <c r="P233" s="122">
        <v>19159.73</v>
      </c>
      <c r="Q233" s="122">
        <f>H233+I233+L233+N233+P233+O233</f>
        <v>31639.7</v>
      </c>
      <c r="R233" s="122">
        <f>J233+K233+M233</f>
        <v>11505</v>
      </c>
      <c r="S233" s="122">
        <f>G233-Q233</f>
        <v>43360.3</v>
      </c>
    </row>
    <row r="234" spans="1:64" ht="21" x14ac:dyDescent="0.35">
      <c r="A234" s="44">
        <v>183</v>
      </c>
      <c r="B234" s="34" t="s">
        <v>127</v>
      </c>
      <c r="C234" s="34" t="s">
        <v>41</v>
      </c>
      <c r="D234" s="34" t="s">
        <v>88</v>
      </c>
      <c r="E234" s="34" t="s">
        <v>128</v>
      </c>
      <c r="F234" s="35" t="s">
        <v>242</v>
      </c>
      <c r="G234" s="122">
        <v>60000</v>
      </c>
      <c r="H234" s="122">
        <v>3102.69</v>
      </c>
      <c r="I234" s="122">
        <f>+G234*2.87%</f>
        <v>1722</v>
      </c>
      <c r="J234" s="122">
        <f>+G234*7.1%</f>
        <v>4260</v>
      </c>
      <c r="K234" s="122">
        <f>G234*1.15%</f>
        <v>690</v>
      </c>
      <c r="L234" s="122">
        <f>G234*3.04%</f>
        <v>1824</v>
      </c>
      <c r="M234" s="122">
        <f>G234*7.09%</f>
        <v>4254</v>
      </c>
      <c r="N234" s="122">
        <v>1919.78</v>
      </c>
      <c r="O234" s="122">
        <v>25</v>
      </c>
      <c r="P234" s="125">
        <v>6062.94</v>
      </c>
      <c r="Q234" s="122">
        <f>H234+I234+L234+N234+P234+O234</f>
        <v>14656.41</v>
      </c>
      <c r="R234" s="122">
        <f>J234+K234+M234</f>
        <v>9204</v>
      </c>
      <c r="S234" s="122">
        <f>G234-Q234</f>
        <v>45343.59</v>
      </c>
    </row>
    <row r="235" spans="1:64" ht="21.75" thickBot="1" x14ac:dyDescent="0.4">
      <c r="A235" s="137"/>
      <c r="B235" s="177" t="s">
        <v>26</v>
      </c>
      <c r="C235" s="177"/>
      <c r="D235" s="177"/>
      <c r="E235" s="178"/>
      <c r="F235" s="35"/>
      <c r="G235" s="139">
        <f>SUM(G233:G234)</f>
        <v>135000</v>
      </c>
      <c r="H235" s="139">
        <f t="shared" ref="H235:R235" si="227">SUM(H233:H234)</f>
        <v>9205.380000000001</v>
      </c>
      <c r="I235" s="139">
        <f t="shared" si="227"/>
        <v>3874.5</v>
      </c>
      <c r="J235" s="139">
        <f t="shared" si="227"/>
        <v>9585</v>
      </c>
      <c r="K235" s="139">
        <f t="shared" si="227"/>
        <v>1552.5</v>
      </c>
      <c r="L235" s="139">
        <f t="shared" si="227"/>
        <v>4104</v>
      </c>
      <c r="M235" s="139">
        <f t="shared" si="227"/>
        <v>9571.5</v>
      </c>
      <c r="N235" s="139">
        <f t="shared" si="227"/>
        <v>3839.56</v>
      </c>
      <c r="O235" s="139">
        <f t="shared" si="227"/>
        <v>50</v>
      </c>
      <c r="P235" s="139">
        <f t="shared" si="227"/>
        <v>25222.67</v>
      </c>
      <c r="Q235" s="139">
        <f t="shared" si="227"/>
        <v>46296.11</v>
      </c>
      <c r="R235" s="139">
        <f t="shared" si="227"/>
        <v>20709</v>
      </c>
      <c r="S235" s="139">
        <f>SUM(S233:S234)</f>
        <v>88703.89</v>
      </c>
    </row>
    <row r="236" spans="1:64" ht="31.5" x14ac:dyDescent="0.2">
      <c r="A236" s="179" t="s">
        <v>99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1"/>
    </row>
    <row r="237" spans="1:64" ht="21" x14ac:dyDescent="0.35">
      <c r="A237" s="131">
        <v>184</v>
      </c>
      <c r="B237" s="34" t="s">
        <v>100</v>
      </c>
      <c r="C237" s="34" t="s">
        <v>41</v>
      </c>
      <c r="D237" s="34" t="s">
        <v>99</v>
      </c>
      <c r="E237" s="34" t="s">
        <v>101</v>
      </c>
      <c r="F237" s="35" t="s">
        <v>242</v>
      </c>
      <c r="G237" s="122">
        <v>48000</v>
      </c>
      <c r="H237" s="122">
        <v>1283.76</v>
      </c>
      <c r="I237" s="124">
        <f t="shared" ref="I237:I251" si="228">+G237*2.87%</f>
        <v>1377.6</v>
      </c>
      <c r="J237" s="124">
        <f t="shared" ref="J237:J251" si="229">+G237*7.1%</f>
        <v>3407.9999999999995</v>
      </c>
      <c r="K237" s="124">
        <f t="shared" ref="K237:K251" si="230">G237*1.15%</f>
        <v>552</v>
      </c>
      <c r="L237" s="124">
        <f t="shared" ref="L237:L251" si="231">G237*3.04%</f>
        <v>1459.2</v>
      </c>
      <c r="M237" s="124">
        <f t="shared" ref="M237:M251" si="232">G237*7.09%</f>
        <v>3403.2000000000003</v>
      </c>
      <c r="N237" s="124">
        <v>1919.78</v>
      </c>
      <c r="O237" s="124">
        <v>25</v>
      </c>
      <c r="P237" s="122"/>
      <c r="Q237" s="124">
        <f t="shared" ref="Q237:Q251" si="233">H237+I237+L237+N237+P237+O237</f>
        <v>6065.3399999999992</v>
      </c>
      <c r="R237" s="124">
        <f t="shared" ref="R237:R251" si="234">J237+K237+M237</f>
        <v>7363.2</v>
      </c>
      <c r="S237" s="124">
        <f t="shared" ref="S237:S251" si="235">G237-Q237</f>
        <v>41934.660000000003</v>
      </c>
    </row>
    <row r="238" spans="1:64" ht="21" x14ac:dyDescent="0.35">
      <c r="A238" s="131">
        <v>185</v>
      </c>
      <c r="B238" s="34" t="s">
        <v>256</v>
      </c>
      <c r="C238" s="34" t="s">
        <v>40</v>
      </c>
      <c r="D238" s="34" t="s">
        <v>99</v>
      </c>
      <c r="E238" s="34" t="s">
        <v>63</v>
      </c>
      <c r="F238" s="35" t="s">
        <v>25</v>
      </c>
      <c r="G238" s="122">
        <v>28250</v>
      </c>
      <c r="H238" s="122"/>
      <c r="I238" s="122">
        <f t="shared" si="228"/>
        <v>810.77499999999998</v>
      </c>
      <c r="J238" s="122">
        <f t="shared" si="229"/>
        <v>2005.7499999999998</v>
      </c>
      <c r="K238" s="124">
        <f t="shared" si="230"/>
        <v>324.875</v>
      </c>
      <c r="L238" s="122">
        <f t="shared" si="231"/>
        <v>858.8</v>
      </c>
      <c r="M238" s="122">
        <f t="shared" si="232"/>
        <v>2002.9250000000002</v>
      </c>
      <c r="N238" s="122"/>
      <c r="O238" s="124">
        <v>25</v>
      </c>
      <c r="P238" s="122"/>
      <c r="Q238" s="124">
        <f t="shared" si="233"/>
        <v>1694.5749999999998</v>
      </c>
      <c r="R238" s="124">
        <f t="shared" si="234"/>
        <v>4333.55</v>
      </c>
      <c r="S238" s="124">
        <f>G238-Q238</f>
        <v>26555.424999999999</v>
      </c>
    </row>
    <row r="239" spans="1:64" ht="21" x14ac:dyDescent="0.35">
      <c r="A239" s="131">
        <v>186</v>
      </c>
      <c r="B239" s="34" t="s">
        <v>363</v>
      </c>
      <c r="C239" s="34" t="s">
        <v>40</v>
      </c>
      <c r="D239" s="34" t="s">
        <v>99</v>
      </c>
      <c r="E239" s="34" t="s">
        <v>98</v>
      </c>
      <c r="F239" s="35" t="s">
        <v>25</v>
      </c>
      <c r="G239" s="122">
        <v>26250</v>
      </c>
      <c r="H239" s="122"/>
      <c r="I239" s="122">
        <f t="shared" ref="I239" si="236">+G239*2.87%</f>
        <v>753.375</v>
      </c>
      <c r="J239" s="122">
        <f t="shared" ref="J239" si="237">+G239*7.1%</f>
        <v>1863.7499999999998</v>
      </c>
      <c r="K239" s="124">
        <f t="shared" ref="K239" si="238">G239*1.15%</f>
        <v>301.875</v>
      </c>
      <c r="L239" s="122">
        <f t="shared" ref="L239" si="239">G239*3.04%</f>
        <v>798</v>
      </c>
      <c r="M239" s="122">
        <f t="shared" ref="M239" si="240">G239*7.09%</f>
        <v>1861.1250000000002</v>
      </c>
      <c r="N239" s="122"/>
      <c r="O239" s="124">
        <v>25</v>
      </c>
      <c r="P239" s="122"/>
      <c r="Q239" s="124">
        <f t="shared" ref="Q239" si="241">H239+I239+L239+N239+P239+O239</f>
        <v>1576.375</v>
      </c>
      <c r="R239" s="124">
        <f t="shared" ref="R239" si="242">J239+K239+M239</f>
        <v>4026.75</v>
      </c>
      <c r="S239" s="124">
        <f>G239-Q239</f>
        <v>24673.625</v>
      </c>
    </row>
    <row r="240" spans="1:64" ht="21" x14ac:dyDescent="0.35">
      <c r="A240" s="131">
        <v>187</v>
      </c>
      <c r="B240" s="34" t="s">
        <v>195</v>
      </c>
      <c r="C240" s="34" t="s">
        <v>40</v>
      </c>
      <c r="D240" s="34" t="s">
        <v>99</v>
      </c>
      <c r="E240" s="34" t="s">
        <v>197</v>
      </c>
      <c r="F240" s="35" t="s">
        <v>25</v>
      </c>
      <c r="G240" s="122">
        <v>32000</v>
      </c>
      <c r="H240" s="122"/>
      <c r="I240" s="122">
        <f t="shared" si="228"/>
        <v>918.4</v>
      </c>
      <c r="J240" s="122">
        <f t="shared" si="229"/>
        <v>2272</v>
      </c>
      <c r="K240" s="124">
        <f t="shared" si="230"/>
        <v>368</v>
      </c>
      <c r="L240" s="122">
        <f t="shared" si="231"/>
        <v>972.8</v>
      </c>
      <c r="M240" s="122">
        <f t="shared" si="232"/>
        <v>2268.8000000000002</v>
      </c>
      <c r="N240" s="122"/>
      <c r="O240" s="124">
        <v>25</v>
      </c>
      <c r="P240" s="122"/>
      <c r="Q240" s="124">
        <f t="shared" si="233"/>
        <v>1916.1999999999998</v>
      </c>
      <c r="R240" s="124">
        <f t="shared" si="234"/>
        <v>4908.8</v>
      </c>
      <c r="S240" s="124">
        <f t="shared" si="235"/>
        <v>30083.8</v>
      </c>
    </row>
    <row r="241" spans="1:19" ht="21" x14ac:dyDescent="0.35">
      <c r="A241" s="131">
        <v>188</v>
      </c>
      <c r="B241" s="34" t="s">
        <v>196</v>
      </c>
      <c r="C241" s="34" t="s">
        <v>40</v>
      </c>
      <c r="D241" s="34" t="s">
        <v>99</v>
      </c>
      <c r="E241" s="34" t="s">
        <v>189</v>
      </c>
      <c r="F241" s="35" t="s">
        <v>25</v>
      </c>
      <c r="G241" s="122">
        <v>45000</v>
      </c>
      <c r="H241" s="122">
        <v>860.36</v>
      </c>
      <c r="I241" s="122">
        <f t="shared" si="228"/>
        <v>1291.5</v>
      </c>
      <c r="J241" s="122">
        <f t="shared" si="229"/>
        <v>3194.9999999999995</v>
      </c>
      <c r="K241" s="124">
        <f t="shared" si="230"/>
        <v>517.5</v>
      </c>
      <c r="L241" s="122">
        <f t="shared" si="231"/>
        <v>1368</v>
      </c>
      <c r="M241" s="122">
        <f t="shared" si="232"/>
        <v>3190.5</v>
      </c>
      <c r="N241" s="122">
        <v>1919.78</v>
      </c>
      <c r="O241" s="124">
        <v>25</v>
      </c>
      <c r="P241" s="122">
        <v>100</v>
      </c>
      <c r="Q241" s="124">
        <f t="shared" si="233"/>
        <v>5564.64</v>
      </c>
      <c r="R241" s="124">
        <f t="shared" si="234"/>
        <v>6903</v>
      </c>
      <c r="S241" s="124">
        <f t="shared" si="235"/>
        <v>39435.360000000001</v>
      </c>
    </row>
    <row r="242" spans="1:19" ht="21" x14ac:dyDescent="0.35">
      <c r="A242" s="131">
        <v>189</v>
      </c>
      <c r="B242" s="34" t="s">
        <v>213</v>
      </c>
      <c r="C242" s="34" t="s">
        <v>40</v>
      </c>
      <c r="D242" s="34" t="s">
        <v>99</v>
      </c>
      <c r="E242" s="34" t="s">
        <v>82</v>
      </c>
      <c r="F242" s="35" t="s">
        <v>25</v>
      </c>
      <c r="G242" s="122">
        <v>45000</v>
      </c>
      <c r="H242" s="122">
        <v>1148.33</v>
      </c>
      <c r="I242" s="122">
        <f t="shared" si="228"/>
        <v>1291.5</v>
      </c>
      <c r="J242" s="122">
        <f t="shared" si="229"/>
        <v>3194.9999999999995</v>
      </c>
      <c r="K242" s="124">
        <f t="shared" si="230"/>
        <v>517.5</v>
      </c>
      <c r="L242" s="122">
        <f t="shared" si="231"/>
        <v>1368</v>
      </c>
      <c r="M242" s="122">
        <f t="shared" si="232"/>
        <v>3190.5</v>
      </c>
      <c r="N242" s="122"/>
      <c r="O242" s="124">
        <v>25</v>
      </c>
      <c r="P242" s="122"/>
      <c r="Q242" s="124">
        <f t="shared" si="233"/>
        <v>3832.83</v>
      </c>
      <c r="R242" s="124">
        <f t="shared" si="234"/>
        <v>6903</v>
      </c>
      <c r="S242" s="124">
        <f t="shared" si="235"/>
        <v>41167.17</v>
      </c>
    </row>
    <row r="243" spans="1:19" ht="21" x14ac:dyDescent="0.35">
      <c r="A243" s="131">
        <v>190</v>
      </c>
      <c r="B243" s="34" t="s">
        <v>214</v>
      </c>
      <c r="C243" s="34" t="s">
        <v>41</v>
      </c>
      <c r="D243" s="34" t="s">
        <v>99</v>
      </c>
      <c r="E243" s="34" t="s">
        <v>217</v>
      </c>
      <c r="F243" s="35" t="s">
        <v>25</v>
      </c>
      <c r="G243" s="122">
        <v>45000</v>
      </c>
      <c r="H243" s="122">
        <v>1148.33</v>
      </c>
      <c r="I243" s="122">
        <f t="shared" si="228"/>
        <v>1291.5</v>
      </c>
      <c r="J243" s="122">
        <f t="shared" si="229"/>
        <v>3194.9999999999995</v>
      </c>
      <c r="K243" s="124">
        <f t="shared" si="230"/>
        <v>517.5</v>
      </c>
      <c r="L243" s="122">
        <f t="shared" si="231"/>
        <v>1368</v>
      </c>
      <c r="M243" s="122">
        <f t="shared" si="232"/>
        <v>3190.5</v>
      </c>
      <c r="N243" s="122"/>
      <c r="O243" s="124">
        <v>25</v>
      </c>
      <c r="P243" s="122"/>
      <c r="Q243" s="124">
        <f t="shared" si="233"/>
        <v>3832.83</v>
      </c>
      <c r="R243" s="124">
        <f t="shared" si="234"/>
        <v>6903</v>
      </c>
      <c r="S243" s="124">
        <f t="shared" si="235"/>
        <v>41167.17</v>
      </c>
    </row>
    <row r="244" spans="1:19" ht="21" x14ac:dyDescent="0.35">
      <c r="A244" s="131">
        <v>191</v>
      </c>
      <c r="B244" s="34" t="s">
        <v>215</v>
      </c>
      <c r="C244" s="34" t="s">
        <v>40</v>
      </c>
      <c r="D244" s="34" t="s">
        <v>99</v>
      </c>
      <c r="E244" s="34" t="s">
        <v>194</v>
      </c>
      <c r="F244" s="35" t="s">
        <v>25</v>
      </c>
      <c r="G244" s="122">
        <v>45000</v>
      </c>
      <c r="H244" s="122">
        <v>1148.33</v>
      </c>
      <c r="I244" s="122">
        <f t="shared" si="228"/>
        <v>1291.5</v>
      </c>
      <c r="J244" s="122">
        <f t="shared" si="229"/>
        <v>3194.9999999999995</v>
      </c>
      <c r="K244" s="124">
        <f t="shared" si="230"/>
        <v>517.5</v>
      </c>
      <c r="L244" s="122">
        <f t="shared" si="231"/>
        <v>1368</v>
      </c>
      <c r="M244" s="122">
        <f t="shared" si="232"/>
        <v>3190.5</v>
      </c>
      <c r="N244" s="122"/>
      <c r="O244" s="124">
        <v>25</v>
      </c>
      <c r="P244" s="122"/>
      <c r="Q244" s="124">
        <f t="shared" si="233"/>
        <v>3832.83</v>
      </c>
      <c r="R244" s="124">
        <f t="shared" si="234"/>
        <v>6903</v>
      </c>
      <c r="S244" s="124">
        <f t="shared" si="235"/>
        <v>41167.17</v>
      </c>
    </row>
    <row r="245" spans="1:19" ht="21" x14ac:dyDescent="0.35">
      <c r="A245" s="131">
        <v>192</v>
      </c>
      <c r="B245" s="34" t="s">
        <v>216</v>
      </c>
      <c r="C245" s="34" t="s">
        <v>41</v>
      </c>
      <c r="D245" s="34" t="s">
        <v>99</v>
      </c>
      <c r="E245" s="34" t="s">
        <v>194</v>
      </c>
      <c r="F245" s="35" t="s">
        <v>25</v>
      </c>
      <c r="G245" s="122">
        <v>40000</v>
      </c>
      <c r="H245" s="122">
        <v>442.65</v>
      </c>
      <c r="I245" s="122">
        <f t="shared" si="228"/>
        <v>1148</v>
      </c>
      <c r="J245" s="122">
        <f t="shared" si="229"/>
        <v>2839.9999999999995</v>
      </c>
      <c r="K245" s="124">
        <f t="shared" si="230"/>
        <v>460</v>
      </c>
      <c r="L245" s="122">
        <f t="shared" si="231"/>
        <v>1216</v>
      </c>
      <c r="M245" s="122">
        <f t="shared" si="232"/>
        <v>2836</v>
      </c>
      <c r="N245" s="122"/>
      <c r="O245" s="124">
        <v>25</v>
      </c>
      <c r="P245" s="122">
        <v>1500</v>
      </c>
      <c r="Q245" s="124">
        <f t="shared" si="233"/>
        <v>4331.6499999999996</v>
      </c>
      <c r="R245" s="124">
        <f t="shared" si="234"/>
        <v>6136</v>
      </c>
      <c r="S245" s="124">
        <f t="shared" si="235"/>
        <v>35668.35</v>
      </c>
    </row>
    <row r="246" spans="1:19" ht="21" x14ac:dyDescent="0.35">
      <c r="A246" s="131">
        <v>193</v>
      </c>
      <c r="B246" s="34" t="s">
        <v>244</v>
      </c>
      <c r="C246" s="34" t="s">
        <v>41</v>
      </c>
      <c r="D246" s="34" t="s">
        <v>99</v>
      </c>
      <c r="E246" s="34" t="s">
        <v>194</v>
      </c>
      <c r="F246" s="35" t="s">
        <v>25</v>
      </c>
      <c r="G246" s="122">
        <v>35000</v>
      </c>
      <c r="H246" s="122"/>
      <c r="I246" s="122">
        <f t="shared" si="228"/>
        <v>1004.5</v>
      </c>
      <c r="J246" s="122">
        <f t="shared" si="229"/>
        <v>2485</v>
      </c>
      <c r="K246" s="124">
        <f t="shared" si="230"/>
        <v>402.5</v>
      </c>
      <c r="L246" s="122">
        <f t="shared" si="231"/>
        <v>1064</v>
      </c>
      <c r="M246" s="122">
        <f t="shared" si="232"/>
        <v>2481.5</v>
      </c>
      <c r="N246" s="122"/>
      <c r="O246" s="124">
        <v>25</v>
      </c>
      <c r="P246" s="122">
        <v>100</v>
      </c>
      <c r="Q246" s="124">
        <f t="shared" si="233"/>
        <v>2193.5</v>
      </c>
      <c r="R246" s="124">
        <f t="shared" si="234"/>
        <v>5369</v>
      </c>
      <c r="S246" s="124">
        <f t="shared" si="235"/>
        <v>32806.5</v>
      </c>
    </row>
    <row r="247" spans="1:19" ht="21" x14ac:dyDescent="0.35">
      <c r="A247" s="131">
        <v>194</v>
      </c>
      <c r="B247" s="34" t="s">
        <v>386</v>
      </c>
      <c r="C247" s="34" t="s">
        <v>41</v>
      </c>
      <c r="D247" s="34" t="s">
        <v>99</v>
      </c>
      <c r="E247" s="34" t="s">
        <v>194</v>
      </c>
      <c r="F247" s="35" t="s">
        <v>25</v>
      </c>
      <c r="G247" s="122">
        <v>35000</v>
      </c>
      <c r="H247" s="122"/>
      <c r="I247" s="122">
        <f t="shared" ref="I247" si="243">+G247*2.87%</f>
        <v>1004.5</v>
      </c>
      <c r="J247" s="122">
        <f t="shared" ref="J247" si="244">+G247*7.1%</f>
        <v>2485</v>
      </c>
      <c r="K247" s="124">
        <f t="shared" ref="K247" si="245">G247*1.15%</f>
        <v>402.5</v>
      </c>
      <c r="L247" s="122">
        <f t="shared" ref="L247" si="246">G247*3.04%</f>
        <v>1064</v>
      </c>
      <c r="M247" s="122">
        <f t="shared" ref="M247" si="247">G247*7.09%</f>
        <v>2481.5</v>
      </c>
      <c r="N247" s="122"/>
      <c r="O247" s="124">
        <v>25</v>
      </c>
      <c r="P247" s="122"/>
      <c r="Q247" s="124">
        <f t="shared" ref="Q247" si="248">H247+I247+L247+N247+P247+O247</f>
        <v>2093.5</v>
      </c>
      <c r="R247" s="124">
        <f t="shared" ref="R247" si="249">J247+K247+M247</f>
        <v>5369</v>
      </c>
      <c r="S247" s="124">
        <f t="shared" ref="S247" si="250">G247-Q247</f>
        <v>32906.5</v>
      </c>
    </row>
    <row r="248" spans="1:19" ht="21" x14ac:dyDescent="0.35">
      <c r="A248" s="131">
        <v>195</v>
      </c>
      <c r="B248" s="34" t="s">
        <v>233</v>
      </c>
      <c r="C248" s="34" t="s">
        <v>41</v>
      </c>
      <c r="D248" s="34" t="s">
        <v>99</v>
      </c>
      <c r="E248" s="34" t="s">
        <v>211</v>
      </c>
      <c r="F248" s="35" t="s">
        <v>25</v>
      </c>
      <c r="G248" s="122">
        <v>32000</v>
      </c>
      <c r="H248" s="122"/>
      <c r="I248" s="122">
        <f t="shared" si="228"/>
        <v>918.4</v>
      </c>
      <c r="J248" s="122">
        <f t="shared" si="229"/>
        <v>2272</v>
      </c>
      <c r="K248" s="122">
        <f t="shared" si="230"/>
        <v>368</v>
      </c>
      <c r="L248" s="122">
        <f t="shared" si="231"/>
        <v>972.8</v>
      </c>
      <c r="M248" s="122">
        <f t="shared" si="232"/>
        <v>2268.8000000000002</v>
      </c>
      <c r="N248" s="122"/>
      <c r="O248" s="122">
        <v>25</v>
      </c>
      <c r="P248" s="122">
        <v>11169.38</v>
      </c>
      <c r="Q248" s="122">
        <f t="shared" si="233"/>
        <v>13085.579999999998</v>
      </c>
      <c r="R248" s="122">
        <f t="shared" si="234"/>
        <v>4908.8</v>
      </c>
      <c r="S248" s="122">
        <f t="shared" si="235"/>
        <v>18914.420000000002</v>
      </c>
    </row>
    <row r="249" spans="1:19" ht="21" x14ac:dyDescent="0.35">
      <c r="A249" s="131">
        <v>196</v>
      </c>
      <c r="B249" s="34" t="s">
        <v>234</v>
      </c>
      <c r="C249" s="34" t="s">
        <v>41</v>
      </c>
      <c r="D249" s="34" t="s">
        <v>99</v>
      </c>
      <c r="E249" s="34" t="s">
        <v>131</v>
      </c>
      <c r="F249" s="35" t="s">
        <v>25</v>
      </c>
      <c r="G249" s="122">
        <v>21800</v>
      </c>
      <c r="H249" s="122"/>
      <c r="I249" s="122">
        <f t="shared" si="228"/>
        <v>625.66</v>
      </c>
      <c r="J249" s="122">
        <f t="shared" si="229"/>
        <v>1547.8</v>
      </c>
      <c r="K249" s="124">
        <f t="shared" si="230"/>
        <v>250.7</v>
      </c>
      <c r="L249" s="122">
        <f t="shared" si="231"/>
        <v>662.72</v>
      </c>
      <c r="M249" s="122">
        <f t="shared" si="232"/>
        <v>1545.6200000000001</v>
      </c>
      <c r="N249" s="122">
        <v>1919.78</v>
      </c>
      <c r="O249" s="124">
        <v>25</v>
      </c>
      <c r="P249" s="122">
        <v>2767.65</v>
      </c>
      <c r="Q249" s="124">
        <f t="shared" si="233"/>
        <v>6000.8099999999995</v>
      </c>
      <c r="R249" s="124">
        <f t="shared" si="234"/>
        <v>3344.12</v>
      </c>
      <c r="S249" s="124">
        <f t="shared" si="235"/>
        <v>15799.19</v>
      </c>
    </row>
    <row r="250" spans="1:19" ht="21" x14ac:dyDescent="0.35">
      <c r="A250" s="131">
        <v>197</v>
      </c>
      <c r="B250" s="34" t="s">
        <v>387</v>
      </c>
      <c r="C250" s="34" t="s">
        <v>40</v>
      </c>
      <c r="D250" s="34" t="s">
        <v>99</v>
      </c>
      <c r="E250" s="34" t="s">
        <v>131</v>
      </c>
      <c r="F250" s="35" t="s">
        <v>25</v>
      </c>
      <c r="G250" s="122">
        <v>30000</v>
      </c>
      <c r="H250" s="122"/>
      <c r="I250" s="122">
        <f t="shared" ref="I250" si="251">+G250*2.87%</f>
        <v>861</v>
      </c>
      <c r="J250" s="122">
        <f t="shared" ref="J250" si="252">+G250*7.1%</f>
        <v>2130</v>
      </c>
      <c r="K250" s="124">
        <f t="shared" ref="K250" si="253">G250*1.15%</f>
        <v>345</v>
      </c>
      <c r="L250" s="122">
        <f t="shared" ref="L250" si="254">G250*3.04%</f>
        <v>912</v>
      </c>
      <c r="M250" s="122">
        <f t="shared" ref="M250" si="255">G250*7.09%</f>
        <v>2127</v>
      </c>
      <c r="N250" s="122"/>
      <c r="O250" s="124">
        <v>25</v>
      </c>
      <c r="P250" s="122"/>
      <c r="Q250" s="124">
        <f t="shared" ref="Q250" si="256">H250+I250+L250+N250+P250+O250</f>
        <v>1798</v>
      </c>
      <c r="R250" s="124">
        <f t="shared" ref="R250" si="257">J250+K250+M250</f>
        <v>4602</v>
      </c>
      <c r="S250" s="124">
        <f t="shared" ref="S250" si="258">G250-Q250</f>
        <v>28202</v>
      </c>
    </row>
    <row r="251" spans="1:19" ht="21" x14ac:dyDescent="0.35">
      <c r="A251" s="131">
        <v>198</v>
      </c>
      <c r="B251" s="34" t="s">
        <v>235</v>
      </c>
      <c r="C251" s="34" t="s">
        <v>41</v>
      </c>
      <c r="D251" s="34" t="s">
        <v>99</v>
      </c>
      <c r="E251" s="34" t="s">
        <v>131</v>
      </c>
      <c r="F251" s="35" t="s">
        <v>25</v>
      </c>
      <c r="G251" s="122">
        <v>21800</v>
      </c>
      <c r="H251" s="122"/>
      <c r="I251" s="122">
        <f t="shared" si="228"/>
        <v>625.66</v>
      </c>
      <c r="J251" s="122">
        <f t="shared" si="229"/>
        <v>1547.8</v>
      </c>
      <c r="K251" s="124">
        <f t="shared" si="230"/>
        <v>250.7</v>
      </c>
      <c r="L251" s="122">
        <f t="shared" si="231"/>
        <v>662.72</v>
      </c>
      <c r="M251" s="122">
        <f t="shared" si="232"/>
        <v>1545.6200000000001</v>
      </c>
      <c r="N251" s="122"/>
      <c r="O251" s="124">
        <v>25</v>
      </c>
      <c r="P251" s="122">
        <v>2000</v>
      </c>
      <c r="Q251" s="124">
        <f t="shared" si="233"/>
        <v>3313.38</v>
      </c>
      <c r="R251" s="124">
        <f t="shared" si="234"/>
        <v>3344.12</v>
      </c>
      <c r="S251" s="124">
        <f t="shared" si="235"/>
        <v>18486.62</v>
      </c>
    </row>
    <row r="252" spans="1:19" ht="21.75" thickBot="1" x14ac:dyDescent="0.4">
      <c r="A252" s="131"/>
      <c r="B252" s="177" t="s">
        <v>26</v>
      </c>
      <c r="C252" s="177"/>
      <c r="D252" s="177"/>
      <c r="E252" s="178"/>
      <c r="F252" s="35"/>
      <c r="G252" s="139">
        <f t="shared" ref="G252:R252" si="259">SUM(G237:G251)</f>
        <v>530100</v>
      </c>
      <c r="H252" s="139">
        <f t="shared" si="259"/>
        <v>6031.7599999999993</v>
      </c>
      <c r="I252" s="139">
        <f t="shared" si="259"/>
        <v>15213.869999999999</v>
      </c>
      <c r="J252" s="139">
        <f t="shared" si="259"/>
        <v>37637.100000000006</v>
      </c>
      <c r="K252" s="139">
        <f t="shared" si="259"/>
        <v>6096.15</v>
      </c>
      <c r="L252" s="139">
        <f t="shared" si="259"/>
        <v>16115.039999999997</v>
      </c>
      <c r="M252" s="139">
        <f t="shared" si="259"/>
        <v>37584.090000000004</v>
      </c>
      <c r="N252" s="139">
        <f t="shared" si="259"/>
        <v>5759.34</v>
      </c>
      <c r="O252" s="139">
        <f t="shared" si="259"/>
        <v>375</v>
      </c>
      <c r="P252" s="139">
        <f t="shared" si="259"/>
        <v>17637.03</v>
      </c>
      <c r="Q252" s="139">
        <f t="shared" si="259"/>
        <v>61132.04</v>
      </c>
      <c r="R252" s="139">
        <f t="shared" si="259"/>
        <v>81317.34</v>
      </c>
      <c r="S252" s="139">
        <f>SUM(S237:S251)</f>
        <v>468967.9599999999</v>
      </c>
    </row>
    <row r="253" spans="1:19" ht="31.5" x14ac:dyDescent="0.2">
      <c r="A253" s="179" t="s">
        <v>102</v>
      </c>
      <c r="B253" s="180"/>
      <c r="C253" s="180"/>
      <c r="D253" s="180"/>
      <c r="E253" s="180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1"/>
    </row>
    <row r="254" spans="1:19" ht="21" x14ac:dyDescent="0.35">
      <c r="A254" s="131">
        <v>199</v>
      </c>
      <c r="B254" s="132" t="s">
        <v>103</v>
      </c>
      <c r="C254" s="133" t="s">
        <v>40</v>
      </c>
      <c r="D254" s="132" t="s">
        <v>102</v>
      </c>
      <c r="E254" s="132" t="s">
        <v>46</v>
      </c>
      <c r="F254" s="127" t="s">
        <v>25</v>
      </c>
      <c r="G254" s="124">
        <v>100000</v>
      </c>
      <c r="H254" s="124">
        <v>11625.49</v>
      </c>
      <c r="I254" s="124">
        <f>+G254*2.87%</f>
        <v>2870</v>
      </c>
      <c r="J254" s="124">
        <f>+G254*7.1%</f>
        <v>7099.9999999999991</v>
      </c>
      <c r="K254" s="124">
        <f>G254*1.15%</f>
        <v>1150</v>
      </c>
      <c r="L254" s="124">
        <f>G254*3.04%</f>
        <v>3040</v>
      </c>
      <c r="M254" s="124">
        <f>G254*7.09%</f>
        <v>7090.0000000000009</v>
      </c>
      <c r="N254" s="124">
        <v>1919.78</v>
      </c>
      <c r="O254" s="124">
        <v>25</v>
      </c>
      <c r="P254" s="124"/>
      <c r="Q254" s="124">
        <f>H254+I254+L254+N254+P254+O254</f>
        <v>19480.269999999997</v>
      </c>
      <c r="R254" s="124">
        <f>J254+K254+M254</f>
        <v>15340</v>
      </c>
      <c r="S254" s="124">
        <f>G254-Q254</f>
        <v>80519.73000000001</v>
      </c>
    </row>
    <row r="255" spans="1:19" ht="21.75" thickBot="1" x14ac:dyDescent="0.4">
      <c r="A255" s="137"/>
      <c r="B255" s="177" t="s">
        <v>26</v>
      </c>
      <c r="C255" s="177"/>
      <c r="D255" s="177"/>
      <c r="E255" s="178"/>
      <c r="F255" s="35"/>
      <c r="G255" s="139">
        <f>SUM(G254:G254)</f>
        <v>100000</v>
      </c>
      <c r="H255" s="139">
        <f t="shared" ref="H255:S255" si="260">SUM(H254:H254)</f>
        <v>11625.49</v>
      </c>
      <c r="I255" s="139">
        <f t="shared" si="260"/>
        <v>2870</v>
      </c>
      <c r="J255" s="139">
        <f t="shared" si="260"/>
        <v>7099.9999999999991</v>
      </c>
      <c r="K255" s="139">
        <f t="shared" si="260"/>
        <v>1150</v>
      </c>
      <c r="L255" s="139">
        <f t="shared" si="260"/>
        <v>3040</v>
      </c>
      <c r="M255" s="139">
        <f t="shared" si="260"/>
        <v>7090.0000000000009</v>
      </c>
      <c r="N255" s="139">
        <f t="shared" si="260"/>
        <v>1919.78</v>
      </c>
      <c r="O255" s="139">
        <f t="shared" si="260"/>
        <v>25</v>
      </c>
      <c r="P255" s="78">
        <f>SUM(P254)</f>
        <v>0</v>
      </c>
      <c r="Q255" s="139">
        <f t="shared" si="260"/>
        <v>19480.269999999997</v>
      </c>
      <c r="R255" s="139">
        <f t="shared" si="260"/>
        <v>15340</v>
      </c>
      <c r="S255" s="139">
        <f t="shared" si="260"/>
        <v>80519.73000000001</v>
      </c>
    </row>
    <row r="256" spans="1:19" ht="31.5" x14ac:dyDescent="0.2">
      <c r="A256" s="179" t="s">
        <v>118</v>
      </c>
      <c r="B256" s="180"/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1"/>
    </row>
    <row r="257" spans="1:19" ht="21" x14ac:dyDescent="0.35">
      <c r="A257" s="44">
        <v>200</v>
      </c>
      <c r="B257" s="34" t="s">
        <v>119</v>
      </c>
      <c r="C257" s="126" t="s">
        <v>40</v>
      </c>
      <c r="D257" s="34" t="s">
        <v>118</v>
      </c>
      <c r="E257" s="34" t="s">
        <v>120</v>
      </c>
      <c r="F257" s="35" t="s">
        <v>25</v>
      </c>
      <c r="G257" s="122">
        <v>47000</v>
      </c>
      <c r="H257" s="122">
        <v>1142.6300000000001</v>
      </c>
      <c r="I257" s="122">
        <f>+G257*2.87%</f>
        <v>1348.9</v>
      </c>
      <c r="J257" s="122">
        <f>+G257*7.1%</f>
        <v>3336.9999999999995</v>
      </c>
      <c r="K257" s="122">
        <f>G257*1.15%</f>
        <v>540.5</v>
      </c>
      <c r="L257" s="122">
        <f>G257*3.04%</f>
        <v>1428.8</v>
      </c>
      <c r="M257" s="122">
        <f>G257*7.09%</f>
        <v>3332.3</v>
      </c>
      <c r="N257" s="122">
        <v>1919.78</v>
      </c>
      <c r="O257" s="122">
        <v>25</v>
      </c>
      <c r="P257" s="122">
        <v>200</v>
      </c>
      <c r="Q257" s="122">
        <f>H257+I257+L257+N257+P257+O257</f>
        <v>6065.11</v>
      </c>
      <c r="R257" s="122">
        <f>J257+K257+M257</f>
        <v>7209.7999999999993</v>
      </c>
      <c r="S257" s="122">
        <f>G257-Q257</f>
        <v>40934.89</v>
      </c>
    </row>
    <row r="258" spans="1:19" ht="21" x14ac:dyDescent="0.35">
      <c r="A258" s="44">
        <v>201</v>
      </c>
      <c r="B258" s="34" t="s">
        <v>277</v>
      </c>
      <c r="C258" s="126" t="s">
        <v>41</v>
      </c>
      <c r="D258" s="34" t="s">
        <v>118</v>
      </c>
      <c r="E258" s="34" t="s">
        <v>44</v>
      </c>
      <c r="F258" s="35" t="s">
        <v>25</v>
      </c>
      <c r="G258" s="122">
        <v>36000</v>
      </c>
      <c r="H258" s="122"/>
      <c r="I258" s="122">
        <f>+G258*2.87%</f>
        <v>1033.2</v>
      </c>
      <c r="J258" s="122">
        <f>+G258*7.1%</f>
        <v>2555.9999999999995</v>
      </c>
      <c r="K258" s="122">
        <f>G258*1.15%</f>
        <v>414</v>
      </c>
      <c r="L258" s="122">
        <f>G258*3.04%</f>
        <v>1094.4000000000001</v>
      </c>
      <c r="M258" s="122">
        <f>G258*7.09%</f>
        <v>2552.4</v>
      </c>
      <c r="N258" s="122">
        <v>1919.78</v>
      </c>
      <c r="O258" s="122">
        <v>25</v>
      </c>
      <c r="P258" s="122">
        <v>4595.45</v>
      </c>
      <c r="Q258" s="122">
        <f>H258+I258+L258+N258+P258+O258</f>
        <v>8667.83</v>
      </c>
      <c r="R258" s="122">
        <f>J258+K258+M258</f>
        <v>5522.4</v>
      </c>
      <c r="S258" s="122">
        <f>G258-Q258</f>
        <v>27332.17</v>
      </c>
    </row>
    <row r="259" spans="1:19" ht="21.75" thickBot="1" x14ac:dyDescent="0.4">
      <c r="A259" s="137"/>
      <c r="B259" s="177" t="s">
        <v>26</v>
      </c>
      <c r="C259" s="177"/>
      <c r="D259" s="177"/>
      <c r="E259" s="178"/>
      <c r="F259" s="35"/>
      <c r="G259" s="139">
        <f>SUM(G257:G258)</f>
        <v>83000</v>
      </c>
      <c r="H259" s="139">
        <f t="shared" ref="H259:R259" si="261">SUM(H257:H258)</f>
        <v>1142.6300000000001</v>
      </c>
      <c r="I259" s="139">
        <f t="shared" si="261"/>
        <v>2382.1000000000004</v>
      </c>
      <c r="J259" s="139">
        <f t="shared" si="261"/>
        <v>5892.9999999999991</v>
      </c>
      <c r="K259" s="139">
        <f t="shared" si="261"/>
        <v>954.5</v>
      </c>
      <c r="L259" s="139">
        <f t="shared" si="261"/>
        <v>2523.1999999999998</v>
      </c>
      <c r="M259" s="139">
        <f t="shared" si="261"/>
        <v>5884.7000000000007</v>
      </c>
      <c r="N259" s="139">
        <f t="shared" si="261"/>
        <v>3839.56</v>
      </c>
      <c r="O259" s="139">
        <f t="shared" si="261"/>
        <v>50</v>
      </c>
      <c r="P259" s="139">
        <f t="shared" si="261"/>
        <v>4795.45</v>
      </c>
      <c r="Q259" s="139">
        <f t="shared" si="261"/>
        <v>14732.939999999999</v>
      </c>
      <c r="R259" s="139">
        <f t="shared" si="261"/>
        <v>12732.199999999999</v>
      </c>
      <c r="S259" s="139">
        <f>SUM(S257:S258)</f>
        <v>68267.06</v>
      </c>
    </row>
    <row r="260" spans="1:19" ht="31.5" x14ac:dyDescent="0.2">
      <c r="A260" s="179" t="s">
        <v>149</v>
      </c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1"/>
    </row>
    <row r="261" spans="1:19" ht="21" x14ac:dyDescent="0.35">
      <c r="A261" s="131">
        <v>202</v>
      </c>
      <c r="B261" s="132" t="s">
        <v>150</v>
      </c>
      <c r="C261" s="133" t="s">
        <v>40</v>
      </c>
      <c r="D261" s="132" t="s">
        <v>149</v>
      </c>
      <c r="E261" s="132" t="s">
        <v>46</v>
      </c>
      <c r="F261" s="127" t="s">
        <v>25</v>
      </c>
      <c r="G261" s="124">
        <v>100000</v>
      </c>
      <c r="H261" s="124">
        <v>11145.55</v>
      </c>
      <c r="I261" s="124">
        <f>+G261*2.87%</f>
        <v>2870</v>
      </c>
      <c r="J261" s="124">
        <f>+G261*7.1%</f>
        <v>7099.9999999999991</v>
      </c>
      <c r="K261" s="124">
        <f>G261*1.15%</f>
        <v>1150</v>
      </c>
      <c r="L261" s="124">
        <f>G261*3.04%</f>
        <v>3040</v>
      </c>
      <c r="M261" s="124">
        <f>G261*7.09%</f>
        <v>7090.0000000000009</v>
      </c>
      <c r="N261" s="124">
        <v>3839.56</v>
      </c>
      <c r="O261" s="124">
        <v>25</v>
      </c>
      <c r="P261" s="124">
        <v>100</v>
      </c>
      <c r="Q261" s="124">
        <f>H261+I261+L261+N261+P261+O261</f>
        <v>21020.11</v>
      </c>
      <c r="R261" s="124">
        <f>J261+K261+M261</f>
        <v>15340</v>
      </c>
      <c r="S261" s="124">
        <f>G261-Q261</f>
        <v>78979.89</v>
      </c>
    </row>
    <row r="262" spans="1:19" ht="21.75" thickBot="1" x14ac:dyDescent="0.4">
      <c r="A262" s="137"/>
      <c r="B262" s="177" t="s">
        <v>26</v>
      </c>
      <c r="C262" s="177"/>
      <c r="D262" s="177"/>
      <c r="E262" s="178"/>
      <c r="F262" s="35"/>
      <c r="G262" s="139">
        <f>SUM(G261:G261)</f>
        <v>100000</v>
      </c>
      <c r="H262" s="139">
        <f t="shared" ref="H262:R262" si="262">SUM(H261:H261)</f>
        <v>11145.55</v>
      </c>
      <c r="I262" s="139">
        <f t="shared" si="262"/>
        <v>2870</v>
      </c>
      <c r="J262" s="139">
        <f t="shared" si="262"/>
        <v>7099.9999999999991</v>
      </c>
      <c r="K262" s="139">
        <f t="shared" si="262"/>
        <v>1150</v>
      </c>
      <c r="L262" s="139">
        <f t="shared" si="262"/>
        <v>3040</v>
      </c>
      <c r="M262" s="139">
        <f t="shared" si="262"/>
        <v>7090.0000000000009</v>
      </c>
      <c r="N262" s="139">
        <f t="shared" si="262"/>
        <v>3839.56</v>
      </c>
      <c r="O262" s="139">
        <f t="shared" si="262"/>
        <v>25</v>
      </c>
      <c r="P262" s="139">
        <f t="shared" si="262"/>
        <v>100</v>
      </c>
      <c r="Q262" s="139">
        <f t="shared" si="262"/>
        <v>21020.11</v>
      </c>
      <c r="R262" s="139">
        <f t="shared" si="262"/>
        <v>15340</v>
      </c>
      <c r="S262" s="139">
        <f>SUM(S261:S261)</f>
        <v>78979.89</v>
      </c>
    </row>
    <row r="263" spans="1:19" ht="31.5" x14ac:dyDescent="0.2">
      <c r="A263" s="179" t="s">
        <v>160</v>
      </c>
      <c r="B263" s="180"/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1"/>
    </row>
    <row r="264" spans="1:19" ht="21" x14ac:dyDescent="0.35">
      <c r="A264" s="44">
        <v>203</v>
      </c>
      <c r="B264" s="34" t="s">
        <v>161</v>
      </c>
      <c r="C264" s="126" t="s">
        <v>40</v>
      </c>
      <c r="D264" s="34" t="s">
        <v>160</v>
      </c>
      <c r="E264" s="34" t="s">
        <v>162</v>
      </c>
      <c r="F264" s="35" t="s">
        <v>25</v>
      </c>
      <c r="G264" s="122">
        <v>100000</v>
      </c>
      <c r="H264" s="122">
        <v>12105.44</v>
      </c>
      <c r="I264" s="122">
        <f>+G264*2.87%</f>
        <v>2870</v>
      </c>
      <c r="J264" s="122">
        <f>+G264*7.1%</f>
        <v>7099.9999999999991</v>
      </c>
      <c r="K264" s="122">
        <f>G264*1.15%</f>
        <v>1150</v>
      </c>
      <c r="L264" s="122">
        <f>G264*3.04%</f>
        <v>3040</v>
      </c>
      <c r="M264" s="122">
        <f>G264*7.09%</f>
        <v>7090.0000000000009</v>
      </c>
      <c r="N264" s="122"/>
      <c r="O264" s="122">
        <v>25</v>
      </c>
      <c r="P264" s="122"/>
      <c r="Q264" s="122">
        <f>H264+I264+L264+N264+P264+O264</f>
        <v>18040.440000000002</v>
      </c>
      <c r="R264" s="122">
        <f>J264+K264+M264</f>
        <v>15340</v>
      </c>
      <c r="S264" s="122">
        <f>G264-Q264</f>
        <v>81959.56</v>
      </c>
    </row>
    <row r="265" spans="1:19" ht="21" x14ac:dyDescent="0.35">
      <c r="A265" s="44">
        <v>204</v>
      </c>
      <c r="B265" s="34" t="s">
        <v>165</v>
      </c>
      <c r="C265" s="34" t="s">
        <v>41</v>
      </c>
      <c r="D265" s="34" t="s">
        <v>160</v>
      </c>
      <c r="E265" s="34" t="s">
        <v>44</v>
      </c>
      <c r="F265" s="35" t="s">
        <v>25</v>
      </c>
      <c r="G265" s="122">
        <v>38000</v>
      </c>
      <c r="H265" s="122">
        <v>160.38</v>
      </c>
      <c r="I265" s="122">
        <f>+G265*2.87%</f>
        <v>1090.5999999999999</v>
      </c>
      <c r="J265" s="122">
        <f>+G265*7.1%</f>
        <v>2697.9999999999995</v>
      </c>
      <c r="K265" s="122">
        <f>G265*1.15%</f>
        <v>437</v>
      </c>
      <c r="L265" s="122">
        <f>G265*3.04%</f>
        <v>1155.2</v>
      </c>
      <c r="M265" s="122">
        <f>G265*7.09%</f>
        <v>2694.2000000000003</v>
      </c>
      <c r="N265" s="122"/>
      <c r="O265" s="122">
        <v>25</v>
      </c>
      <c r="P265" s="122">
        <v>200</v>
      </c>
      <c r="Q265" s="122">
        <f>H265+I265+L265+N265+P265+O265</f>
        <v>2631.1800000000003</v>
      </c>
      <c r="R265" s="122">
        <f>J265+K265+M265</f>
        <v>5829.2</v>
      </c>
      <c r="S265" s="122">
        <f>G265-Q265</f>
        <v>35368.82</v>
      </c>
    </row>
    <row r="266" spans="1:19" ht="21" x14ac:dyDescent="0.35">
      <c r="A266" s="44">
        <v>205</v>
      </c>
      <c r="B266" s="34" t="s">
        <v>186</v>
      </c>
      <c r="C266" s="34" t="s">
        <v>40</v>
      </c>
      <c r="D266" s="34" t="s">
        <v>160</v>
      </c>
      <c r="E266" s="141" t="s">
        <v>187</v>
      </c>
      <c r="F266" s="35" t="s">
        <v>25</v>
      </c>
      <c r="G266" s="122">
        <v>65000</v>
      </c>
      <c r="H266" s="122">
        <v>4427.55</v>
      </c>
      <c r="I266" s="122">
        <f>+G266*2.87%</f>
        <v>1865.5</v>
      </c>
      <c r="J266" s="122">
        <f>+G266*7.1%</f>
        <v>4615</v>
      </c>
      <c r="K266" s="122">
        <f>G266*1.15%</f>
        <v>747.5</v>
      </c>
      <c r="L266" s="122">
        <f>G266*3.04%</f>
        <v>1976</v>
      </c>
      <c r="M266" s="122">
        <f>G266*7.09%</f>
        <v>4608.5</v>
      </c>
      <c r="N266" s="122"/>
      <c r="O266" s="122">
        <v>25</v>
      </c>
      <c r="P266" s="122">
        <v>100</v>
      </c>
      <c r="Q266" s="122">
        <f>H266+I266+L266+N266+P266+O266</f>
        <v>8394.0499999999993</v>
      </c>
      <c r="R266" s="122">
        <f>J266+K266+M266</f>
        <v>9971</v>
      </c>
      <c r="S266" s="122">
        <f>G266-Q266</f>
        <v>56605.95</v>
      </c>
    </row>
    <row r="267" spans="1:19" ht="21.75" thickBot="1" x14ac:dyDescent="0.4">
      <c r="A267" s="137"/>
      <c r="B267" s="177" t="s">
        <v>26</v>
      </c>
      <c r="C267" s="177"/>
      <c r="D267" s="177"/>
      <c r="E267" s="178"/>
      <c r="F267" s="35"/>
      <c r="G267" s="139">
        <f>SUM(G264:G266)</f>
        <v>203000</v>
      </c>
      <c r="H267" s="139">
        <f t="shared" ref="H267:R267" si="263">SUM(H264:H266)</f>
        <v>16693.37</v>
      </c>
      <c r="I267" s="139">
        <f t="shared" si="263"/>
        <v>5826.1</v>
      </c>
      <c r="J267" s="139">
        <f t="shared" si="263"/>
        <v>14412.999999999998</v>
      </c>
      <c r="K267" s="139">
        <f t="shared" si="263"/>
        <v>2334.5</v>
      </c>
      <c r="L267" s="139">
        <f t="shared" si="263"/>
        <v>6171.2</v>
      </c>
      <c r="M267" s="139">
        <f t="shared" si="263"/>
        <v>14392.7</v>
      </c>
      <c r="N267" s="139">
        <f t="shared" si="263"/>
        <v>0</v>
      </c>
      <c r="O267" s="139">
        <f t="shared" si="263"/>
        <v>75</v>
      </c>
      <c r="P267" s="139">
        <f t="shared" si="263"/>
        <v>300</v>
      </c>
      <c r="Q267" s="139">
        <f t="shared" si="263"/>
        <v>29065.670000000002</v>
      </c>
      <c r="R267" s="139">
        <f t="shared" si="263"/>
        <v>31140.2</v>
      </c>
      <c r="S267" s="139">
        <f>SUM(S264:S266)</f>
        <v>173934.33000000002</v>
      </c>
    </row>
    <row r="268" spans="1:19" ht="31.5" x14ac:dyDescent="0.2">
      <c r="A268" s="179" t="s">
        <v>181</v>
      </c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1"/>
    </row>
    <row r="269" spans="1:19" ht="21" x14ac:dyDescent="0.35">
      <c r="A269" s="44">
        <v>206</v>
      </c>
      <c r="B269" s="34" t="s">
        <v>167</v>
      </c>
      <c r="C269" s="126" t="s">
        <v>40</v>
      </c>
      <c r="D269" s="34" t="s">
        <v>166</v>
      </c>
      <c r="E269" s="34" t="s">
        <v>168</v>
      </c>
      <c r="F269" s="35" t="s">
        <v>25</v>
      </c>
      <c r="G269" s="122">
        <v>31500</v>
      </c>
      <c r="H269" s="122"/>
      <c r="I269" s="122">
        <f t="shared" ref="I269:I277" si="264">+G269*2.87%</f>
        <v>904.05</v>
      </c>
      <c r="J269" s="122">
        <f t="shared" ref="J269:J277" si="265">+G269*7.1%</f>
        <v>2236.5</v>
      </c>
      <c r="K269" s="122">
        <f t="shared" ref="K269:K277" si="266">G269*1.15%</f>
        <v>362.25</v>
      </c>
      <c r="L269" s="122">
        <f t="shared" ref="L269:L277" si="267">G269*3.04%</f>
        <v>957.6</v>
      </c>
      <c r="M269" s="122">
        <f t="shared" ref="M269:M277" si="268">G269*7.09%</f>
        <v>2233.3500000000004</v>
      </c>
      <c r="N269" s="122">
        <v>1919.78</v>
      </c>
      <c r="O269" s="122">
        <v>25</v>
      </c>
      <c r="P269" s="122">
        <v>5093.93</v>
      </c>
      <c r="Q269" s="122">
        <f t="shared" ref="Q269:Q274" si="269">H269+I269+L269+N269+P269+O269</f>
        <v>8900.36</v>
      </c>
      <c r="R269" s="122">
        <f t="shared" ref="R269:R277" si="270">J269+K269+M269</f>
        <v>4832.1000000000004</v>
      </c>
      <c r="S269" s="122">
        <f t="shared" ref="S269:S277" si="271">G269-Q269</f>
        <v>22599.64</v>
      </c>
    </row>
    <row r="270" spans="1:19" ht="21" x14ac:dyDescent="0.35">
      <c r="A270" s="44">
        <v>207</v>
      </c>
      <c r="B270" s="34" t="s">
        <v>219</v>
      </c>
      <c r="C270" s="34" t="s">
        <v>41</v>
      </c>
      <c r="D270" s="34" t="s">
        <v>166</v>
      </c>
      <c r="E270" s="34" t="s">
        <v>77</v>
      </c>
      <c r="F270" s="130" t="s">
        <v>25</v>
      </c>
      <c r="G270" s="124">
        <v>30000</v>
      </c>
      <c r="H270" s="124"/>
      <c r="I270" s="122">
        <f t="shared" si="264"/>
        <v>861</v>
      </c>
      <c r="J270" s="122">
        <f t="shared" si="265"/>
        <v>2130</v>
      </c>
      <c r="K270" s="122">
        <f t="shared" si="266"/>
        <v>345</v>
      </c>
      <c r="L270" s="122">
        <f t="shared" si="267"/>
        <v>912</v>
      </c>
      <c r="M270" s="122">
        <f t="shared" si="268"/>
        <v>2127</v>
      </c>
      <c r="N270" s="122"/>
      <c r="O270" s="122">
        <v>25</v>
      </c>
      <c r="P270" s="122">
        <v>1000</v>
      </c>
      <c r="Q270" s="122">
        <f t="shared" si="269"/>
        <v>2798</v>
      </c>
      <c r="R270" s="122">
        <f t="shared" si="270"/>
        <v>4602</v>
      </c>
      <c r="S270" s="122">
        <f t="shared" si="271"/>
        <v>27202</v>
      </c>
    </row>
    <row r="271" spans="1:19" ht="21" x14ac:dyDescent="0.35">
      <c r="A271" s="44">
        <v>208</v>
      </c>
      <c r="B271" s="34" t="s">
        <v>376</v>
      </c>
      <c r="C271" s="126" t="s">
        <v>40</v>
      </c>
      <c r="D271" s="34" t="s">
        <v>166</v>
      </c>
      <c r="E271" s="34" t="s">
        <v>77</v>
      </c>
      <c r="F271" s="35" t="s">
        <v>25</v>
      </c>
      <c r="G271" s="122">
        <v>20000</v>
      </c>
      <c r="H271" s="122"/>
      <c r="I271" s="122">
        <f t="shared" ref="I271" si="272">+G271*2.87%</f>
        <v>574</v>
      </c>
      <c r="J271" s="122">
        <f t="shared" ref="J271" si="273">+G271*7.1%</f>
        <v>1419.9999999999998</v>
      </c>
      <c r="K271" s="122">
        <f t="shared" ref="K271" si="274">G271*1.15%</f>
        <v>230</v>
      </c>
      <c r="L271" s="122">
        <f t="shared" ref="L271" si="275">G271*3.04%</f>
        <v>608</v>
      </c>
      <c r="M271" s="122">
        <f t="shared" ref="M271" si="276">G271*7.09%</f>
        <v>1418</v>
      </c>
      <c r="N271" s="122"/>
      <c r="O271" s="122">
        <v>25</v>
      </c>
      <c r="P271" s="122"/>
      <c r="Q271" s="122">
        <f t="shared" ref="Q271" si="277">H271+I271+L271+N271+P271+O271</f>
        <v>1207</v>
      </c>
      <c r="R271" s="122">
        <f t="shared" ref="R271" si="278">J271+K271+M271</f>
        <v>3068</v>
      </c>
      <c r="S271" s="122">
        <f t="shared" ref="S271" si="279">G271-Q271</f>
        <v>18793</v>
      </c>
    </row>
    <row r="272" spans="1:19" ht="21" x14ac:dyDescent="0.35">
      <c r="A272" s="44">
        <v>209</v>
      </c>
      <c r="B272" s="34" t="s">
        <v>228</v>
      </c>
      <c r="C272" s="126" t="s">
        <v>40</v>
      </c>
      <c r="D272" s="34" t="s">
        <v>166</v>
      </c>
      <c r="E272" s="34" t="s">
        <v>194</v>
      </c>
      <c r="F272" s="35" t="s">
        <v>25</v>
      </c>
      <c r="G272" s="122">
        <v>45000</v>
      </c>
      <c r="H272" s="122">
        <v>1148.33</v>
      </c>
      <c r="I272" s="122">
        <f t="shared" si="264"/>
        <v>1291.5</v>
      </c>
      <c r="J272" s="122">
        <f t="shared" si="265"/>
        <v>3194.9999999999995</v>
      </c>
      <c r="K272" s="122">
        <f t="shared" si="266"/>
        <v>517.5</v>
      </c>
      <c r="L272" s="122">
        <f t="shared" si="267"/>
        <v>1368</v>
      </c>
      <c r="M272" s="122">
        <f t="shared" si="268"/>
        <v>3190.5</v>
      </c>
      <c r="N272" s="122"/>
      <c r="O272" s="122">
        <v>25</v>
      </c>
      <c r="P272" s="122"/>
      <c r="Q272" s="122">
        <f t="shared" si="269"/>
        <v>3832.83</v>
      </c>
      <c r="R272" s="122">
        <f t="shared" si="270"/>
        <v>6903</v>
      </c>
      <c r="S272" s="122">
        <f t="shared" si="271"/>
        <v>41167.17</v>
      </c>
    </row>
    <row r="273" spans="1:19" ht="21" x14ac:dyDescent="0.35">
      <c r="A273" s="44">
        <v>210</v>
      </c>
      <c r="B273" s="34" t="s">
        <v>76</v>
      </c>
      <c r="C273" s="126" t="s">
        <v>41</v>
      </c>
      <c r="D273" s="34" t="s">
        <v>75</v>
      </c>
      <c r="E273" s="34" t="s">
        <v>77</v>
      </c>
      <c r="F273" s="35" t="s">
        <v>242</v>
      </c>
      <c r="G273" s="122">
        <v>24150</v>
      </c>
      <c r="H273" s="122"/>
      <c r="I273" s="122">
        <f>+G273*2.87%</f>
        <v>693.10500000000002</v>
      </c>
      <c r="J273" s="122">
        <f>+G273*7.1%</f>
        <v>1714.6499999999999</v>
      </c>
      <c r="K273" s="122">
        <f>G273*1.15%</f>
        <v>277.72500000000002</v>
      </c>
      <c r="L273" s="122">
        <f>G273*3.04%</f>
        <v>734.16</v>
      </c>
      <c r="M273" s="122">
        <f>G273*7.09%</f>
        <v>1712.2350000000001</v>
      </c>
      <c r="N273" s="122"/>
      <c r="O273" s="122">
        <v>25</v>
      </c>
      <c r="P273" s="122">
        <v>2467.65</v>
      </c>
      <c r="Q273" s="122">
        <f t="shared" si="269"/>
        <v>3919.915</v>
      </c>
      <c r="R273" s="122">
        <f>J273+K273+M273</f>
        <v>3704.61</v>
      </c>
      <c r="S273" s="122">
        <f>G273-Q273-0.01</f>
        <v>20230.075000000001</v>
      </c>
    </row>
    <row r="274" spans="1:19" ht="21" x14ac:dyDescent="0.35">
      <c r="A274" s="44">
        <v>211</v>
      </c>
      <c r="B274" s="34" t="s">
        <v>269</v>
      </c>
      <c r="C274" s="126" t="s">
        <v>41</v>
      </c>
      <c r="D274" s="34" t="s">
        <v>166</v>
      </c>
      <c r="E274" s="34" t="s">
        <v>168</v>
      </c>
      <c r="F274" s="35" t="s">
        <v>25</v>
      </c>
      <c r="G274" s="122">
        <v>20000</v>
      </c>
      <c r="H274" s="122"/>
      <c r="I274" s="122">
        <f t="shared" si="264"/>
        <v>574</v>
      </c>
      <c r="J274" s="122">
        <f t="shared" si="265"/>
        <v>1419.9999999999998</v>
      </c>
      <c r="K274" s="122">
        <f t="shared" si="266"/>
        <v>230</v>
      </c>
      <c r="L274" s="122">
        <f t="shared" si="267"/>
        <v>608</v>
      </c>
      <c r="M274" s="122">
        <f t="shared" si="268"/>
        <v>1418</v>
      </c>
      <c r="N274" s="122"/>
      <c r="O274" s="122">
        <v>25</v>
      </c>
      <c r="P274" s="122"/>
      <c r="Q274" s="122">
        <f t="shared" si="269"/>
        <v>1207</v>
      </c>
      <c r="R274" s="122">
        <f t="shared" si="270"/>
        <v>3068</v>
      </c>
      <c r="S274" s="122">
        <f t="shared" si="271"/>
        <v>18793</v>
      </c>
    </row>
    <row r="275" spans="1:19" ht="21" x14ac:dyDescent="0.35">
      <c r="A275" s="44">
        <v>212</v>
      </c>
      <c r="B275" s="34" t="s">
        <v>268</v>
      </c>
      <c r="C275" s="126" t="s">
        <v>40</v>
      </c>
      <c r="D275" s="34" t="s">
        <v>166</v>
      </c>
      <c r="E275" s="34" t="s">
        <v>77</v>
      </c>
      <c r="F275" s="35" t="s">
        <v>25</v>
      </c>
      <c r="G275" s="122">
        <v>26250</v>
      </c>
      <c r="H275" s="122"/>
      <c r="I275" s="122">
        <f t="shared" si="264"/>
        <v>753.375</v>
      </c>
      <c r="J275" s="122">
        <f t="shared" si="265"/>
        <v>1863.7499999999998</v>
      </c>
      <c r="K275" s="122">
        <f t="shared" si="266"/>
        <v>301.875</v>
      </c>
      <c r="L275" s="122">
        <f t="shared" si="267"/>
        <v>798</v>
      </c>
      <c r="M275" s="122">
        <f t="shared" si="268"/>
        <v>1861.1250000000002</v>
      </c>
      <c r="N275" s="122"/>
      <c r="O275" s="122">
        <v>25</v>
      </c>
      <c r="P275" s="122"/>
      <c r="Q275" s="122">
        <f>H275+I275+L275+N275+P275+O275+0.01</f>
        <v>1576.385</v>
      </c>
      <c r="R275" s="122">
        <f t="shared" si="270"/>
        <v>4026.75</v>
      </c>
      <c r="S275" s="122">
        <f t="shared" si="271"/>
        <v>24673.615000000002</v>
      </c>
    </row>
    <row r="276" spans="1:19" ht="21" x14ac:dyDescent="0.35">
      <c r="A276" s="44">
        <v>213</v>
      </c>
      <c r="B276" s="34" t="s">
        <v>267</v>
      </c>
      <c r="C276" s="126" t="s">
        <v>40</v>
      </c>
      <c r="D276" s="34" t="s">
        <v>166</v>
      </c>
      <c r="E276" s="34" t="s">
        <v>77</v>
      </c>
      <c r="F276" s="35" t="s">
        <v>25</v>
      </c>
      <c r="G276" s="122">
        <v>26000</v>
      </c>
      <c r="H276" s="122"/>
      <c r="I276" s="122">
        <f t="shared" si="264"/>
        <v>746.2</v>
      </c>
      <c r="J276" s="122">
        <f t="shared" si="265"/>
        <v>1845.9999999999998</v>
      </c>
      <c r="K276" s="122">
        <f t="shared" si="266"/>
        <v>299</v>
      </c>
      <c r="L276" s="122">
        <f>G276*3.04%</f>
        <v>790.4</v>
      </c>
      <c r="M276" s="122">
        <f t="shared" si="268"/>
        <v>1843.4</v>
      </c>
      <c r="N276" s="122"/>
      <c r="O276" s="122">
        <v>25</v>
      </c>
      <c r="P276" s="122">
        <v>6910.5</v>
      </c>
      <c r="Q276" s="122">
        <f>H276+I276+L276+N276+P276+O276+0.01</f>
        <v>8472.11</v>
      </c>
      <c r="R276" s="122">
        <f t="shared" si="270"/>
        <v>3988.4</v>
      </c>
      <c r="S276" s="122">
        <f>G276-Q276+0.01</f>
        <v>17527.899999999998</v>
      </c>
    </row>
    <row r="277" spans="1:19" ht="21" x14ac:dyDescent="0.35">
      <c r="A277" s="44">
        <v>214</v>
      </c>
      <c r="B277" s="34" t="s">
        <v>266</v>
      </c>
      <c r="C277" s="126" t="s">
        <v>41</v>
      </c>
      <c r="D277" s="34" t="s">
        <v>166</v>
      </c>
      <c r="E277" s="34" t="s">
        <v>77</v>
      </c>
      <c r="F277" s="35" t="s">
        <v>25</v>
      </c>
      <c r="G277" s="122">
        <v>15000</v>
      </c>
      <c r="H277" s="122"/>
      <c r="I277" s="122">
        <f t="shared" si="264"/>
        <v>430.5</v>
      </c>
      <c r="J277" s="122">
        <f t="shared" si="265"/>
        <v>1065</v>
      </c>
      <c r="K277" s="122">
        <f t="shared" si="266"/>
        <v>172.5</v>
      </c>
      <c r="L277" s="122">
        <f t="shared" si="267"/>
        <v>456</v>
      </c>
      <c r="M277" s="122">
        <f t="shared" si="268"/>
        <v>1063.5</v>
      </c>
      <c r="N277" s="122"/>
      <c r="O277" s="122">
        <v>25</v>
      </c>
      <c r="P277" s="122"/>
      <c r="Q277" s="122">
        <f>H277+I277+L277+N277+P277+O277+0.01</f>
        <v>911.51</v>
      </c>
      <c r="R277" s="122">
        <f t="shared" si="270"/>
        <v>2301</v>
      </c>
      <c r="S277" s="122">
        <f t="shared" si="271"/>
        <v>14088.49</v>
      </c>
    </row>
    <row r="278" spans="1:19" ht="21.75" thickBot="1" x14ac:dyDescent="0.4">
      <c r="A278" s="137"/>
      <c r="B278" s="177" t="s">
        <v>26</v>
      </c>
      <c r="C278" s="177"/>
      <c r="D278" s="177"/>
      <c r="E278" s="178"/>
      <c r="F278" s="35"/>
      <c r="G278" s="139">
        <f t="shared" ref="G278:S278" si="280">SUM(G269:G277)</f>
        <v>237900</v>
      </c>
      <c r="H278" s="139">
        <f t="shared" si="280"/>
        <v>1148.33</v>
      </c>
      <c r="I278" s="139">
        <f t="shared" si="280"/>
        <v>6827.7300000000005</v>
      </c>
      <c r="J278" s="139">
        <f t="shared" si="280"/>
        <v>16890.900000000001</v>
      </c>
      <c r="K278" s="139">
        <f t="shared" si="280"/>
        <v>2735.85</v>
      </c>
      <c r="L278" s="139">
        <f t="shared" si="280"/>
        <v>7232.16</v>
      </c>
      <c r="M278" s="139">
        <f t="shared" si="280"/>
        <v>16867.11</v>
      </c>
      <c r="N278" s="139">
        <f t="shared" si="280"/>
        <v>1919.78</v>
      </c>
      <c r="O278" s="139">
        <f t="shared" si="280"/>
        <v>225</v>
      </c>
      <c r="P278" s="139">
        <f t="shared" si="280"/>
        <v>15472.08</v>
      </c>
      <c r="Q278" s="139">
        <f t="shared" si="280"/>
        <v>32825.11</v>
      </c>
      <c r="R278" s="139">
        <f t="shared" si="280"/>
        <v>36493.86</v>
      </c>
      <c r="S278" s="139">
        <f t="shared" si="280"/>
        <v>205074.88999999998</v>
      </c>
    </row>
    <row r="279" spans="1:19" ht="31.5" x14ac:dyDescent="0.2">
      <c r="A279" s="179" t="s">
        <v>238</v>
      </c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1"/>
    </row>
    <row r="280" spans="1:19" ht="21" x14ac:dyDescent="0.35">
      <c r="A280" s="44">
        <v>215</v>
      </c>
      <c r="B280" s="34" t="s">
        <v>253</v>
      </c>
      <c r="C280" s="126" t="s">
        <v>40</v>
      </c>
      <c r="D280" s="34" t="s">
        <v>238</v>
      </c>
      <c r="E280" s="141" t="s">
        <v>194</v>
      </c>
      <c r="F280" s="35" t="s">
        <v>25</v>
      </c>
      <c r="G280" s="122">
        <v>40000</v>
      </c>
      <c r="H280" s="122">
        <v>442.65</v>
      </c>
      <c r="I280" s="122">
        <f t="shared" ref="I280:I285" si="281">+G280*2.87%</f>
        <v>1148</v>
      </c>
      <c r="J280" s="122">
        <f t="shared" ref="J280:J285" si="282">+G280*7.1%</f>
        <v>2839.9999999999995</v>
      </c>
      <c r="K280" s="122">
        <f t="shared" ref="K280:K285" si="283">G280*1.15%</f>
        <v>460</v>
      </c>
      <c r="L280" s="122">
        <f t="shared" ref="L280:L285" si="284">G280*3.04%</f>
        <v>1216</v>
      </c>
      <c r="M280" s="122">
        <f t="shared" ref="M280:M285" si="285">G280*7.09%</f>
        <v>2836</v>
      </c>
      <c r="N280" s="122"/>
      <c r="O280" s="122">
        <v>25</v>
      </c>
      <c r="P280" s="122"/>
      <c r="Q280" s="122">
        <f t="shared" ref="Q280:Q285" si="286">H280+I280+L280+N280+P280+O280</f>
        <v>2831.65</v>
      </c>
      <c r="R280" s="122">
        <f t="shared" ref="R280:R285" si="287">J280+K280+M280</f>
        <v>6136</v>
      </c>
      <c r="S280" s="122">
        <f t="shared" ref="S280:S285" si="288">G280-Q280</f>
        <v>37168.35</v>
      </c>
    </row>
    <row r="281" spans="1:19" ht="21" x14ac:dyDescent="0.35">
      <c r="A281" s="44">
        <v>216</v>
      </c>
      <c r="B281" s="34" t="s">
        <v>394</v>
      </c>
      <c r="C281" s="126" t="s">
        <v>41</v>
      </c>
      <c r="D281" s="34" t="s">
        <v>238</v>
      </c>
      <c r="E281" s="141" t="s">
        <v>194</v>
      </c>
      <c r="F281" s="35" t="s">
        <v>25</v>
      </c>
      <c r="G281" s="122">
        <v>40000</v>
      </c>
      <c r="H281" s="122">
        <v>442.65</v>
      </c>
      <c r="I281" s="122">
        <f t="shared" si="281"/>
        <v>1148</v>
      </c>
      <c r="J281" s="122">
        <f t="shared" si="282"/>
        <v>2839.9999999999995</v>
      </c>
      <c r="K281" s="122">
        <f t="shared" si="283"/>
        <v>460</v>
      </c>
      <c r="L281" s="122">
        <f t="shared" si="284"/>
        <v>1216</v>
      </c>
      <c r="M281" s="122">
        <f t="shared" si="285"/>
        <v>2836</v>
      </c>
      <c r="N281" s="122"/>
      <c r="O281" s="122">
        <v>25</v>
      </c>
      <c r="P281" s="122"/>
      <c r="Q281" s="122">
        <f t="shared" si="286"/>
        <v>2831.65</v>
      </c>
      <c r="R281" s="122">
        <f t="shared" si="287"/>
        <v>6136</v>
      </c>
      <c r="S281" s="122">
        <f t="shared" si="288"/>
        <v>37168.35</v>
      </c>
    </row>
    <row r="282" spans="1:19" ht="21" x14ac:dyDescent="0.35">
      <c r="A282" s="44">
        <v>217</v>
      </c>
      <c r="B282" s="34" t="s">
        <v>371</v>
      </c>
      <c r="C282" s="126" t="s">
        <v>41</v>
      </c>
      <c r="D282" s="34" t="s">
        <v>238</v>
      </c>
      <c r="E282" s="141" t="s">
        <v>194</v>
      </c>
      <c r="F282" s="35" t="s">
        <v>25</v>
      </c>
      <c r="G282" s="122">
        <v>40000</v>
      </c>
      <c r="H282" s="122">
        <v>442.65</v>
      </c>
      <c r="I282" s="122">
        <f t="shared" ref="I282" si="289">+G282*2.87%</f>
        <v>1148</v>
      </c>
      <c r="J282" s="122">
        <f t="shared" ref="J282" si="290">+G282*7.1%</f>
        <v>2839.9999999999995</v>
      </c>
      <c r="K282" s="122">
        <f t="shared" ref="K282" si="291">G282*1.15%</f>
        <v>460</v>
      </c>
      <c r="L282" s="122">
        <f t="shared" ref="L282" si="292">G282*3.04%</f>
        <v>1216</v>
      </c>
      <c r="M282" s="122">
        <f t="shared" ref="M282" si="293">G282*7.09%</f>
        <v>2836</v>
      </c>
      <c r="N282" s="122"/>
      <c r="O282" s="122">
        <v>25</v>
      </c>
      <c r="P282" s="122"/>
      <c r="Q282" s="122">
        <f t="shared" ref="Q282" si="294">H282+I282+L282+N282+P282+O282</f>
        <v>2831.65</v>
      </c>
      <c r="R282" s="122">
        <f t="shared" ref="R282" si="295">J282+K282+M282</f>
        <v>6136</v>
      </c>
      <c r="S282" s="122">
        <f t="shared" ref="S282" si="296">G282-Q282</f>
        <v>37168.35</v>
      </c>
    </row>
    <row r="283" spans="1:19" ht="21" x14ac:dyDescent="0.35">
      <c r="A283" s="44">
        <v>218</v>
      </c>
      <c r="B283" s="34" t="s">
        <v>250</v>
      </c>
      <c r="C283" s="126" t="s">
        <v>41</v>
      </c>
      <c r="D283" s="34" t="s">
        <v>238</v>
      </c>
      <c r="E283" s="141" t="s">
        <v>194</v>
      </c>
      <c r="F283" s="35" t="s">
        <v>25</v>
      </c>
      <c r="G283" s="122">
        <v>37000</v>
      </c>
      <c r="H283" s="122">
        <v>19.25</v>
      </c>
      <c r="I283" s="122">
        <f t="shared" si="281"/>
        <v>1061.9000000000001</v>
      </c>
      <c r="J283" s="122">
        <f t="shared" si="282"/>
        <v>2626.9999999999995</v>
      </c>
      <c r="K283" s="122">
        <f t="shared" si="283"/>
        <v>425.5</v>
      </c>
      <c r="L283" s="122">
        <f t="shared" si="284"/>
        <v>1124.8</v>
      </c>
      <c r="M283" s="122">
        <f t="shared" si="285"/>
        <v>2623.3</v>
      </c>
      <c r="N283" s="122"/>
      <c r="O283" s="122">
        <v>25</v>
      </c>
      <c r="P283" s="122">
        <v>2097.7200000000003</v>
      </c>
      <c r="Q283" s="122">
        <f t="shared" si="286"/>
        <v>4328.67</v>
      </c>
      <c r="R283" s="122">
        <f t="shared" si="287"/>
        <v>5675.7999999999993</v>
      </c>
      <c r="S283" s="122">
        <f t="shared" si="288"/>
        <v>32671.33</v>
      </c>
    </row>
    <row r="284" spans="1:19" ht="21" x14ac:dyDescent="0.35">
      <c r="A284" s="44">
        <v>219</v>
      </c>
      <c r="B284" s="34" t="s">
        <v>392</v>
      </c>
      <c r="C284" s="126" t="s">
        <v>41</v>
      </c>
      <c r="D284" s="34" t="s">
        <v>44</v>
      </c>
      <c r="E284" s="141" t="s">
        <v>194</v>
      </c>
      <c r="F284" s="35" t="s">
        <v>25</v>
      </c>
      <c r="G284" s="122">
        <v>32000</v>
      </c>
      <c r="H284" s="122"/>
      <c r="I284" s="122">
        <f t="shared" ref="I284" si="297">+G284*2.87%</f>
        <v>918.4</v>
      </c>
      <c r="J284" s="122">
        <f t="shared" ref="J284" si="298">+G284*7.1%</f>
        <v>2272</v>
      </c>
      <c r="K284" s="122">
        <f t="shared" ref="K284" si="299">G284*1.15%</f>
        <v>368</v>
      </c>
      <c r="L284" s="122">
        <f t="shared" ref="L284" si="300">G284*3.04%</f>
        <v>972.8</v>
      </c>
      <c r="M284" s="122">
        <f t="shared" ref="M284" si="301">G284*7.09%</f>
        <v>2268.8000000000002</v>
      </c>
      <c r="N284" s="122"/>
      <c r="O284" s="122">
        <v>25</v>
      </c>
      <c r="P284" s="122">
        <v>2100</v>
      </c>
      <c r="Q284" s="122">
        <f t="shared" ref="Q284" si="302">H284+I284+L284+N284+P284+O284</f>
        <v>4016.2</v>
      </c>
      <c r="R284" s="122">
        <f t="shared" ref="R284" si="303">J284+K284+M284</f>
        <v>4908.8</v>
      </c>
      <c r="S284" s="122">
        <f t="shared" ref="S284" si="304">G284-Q284</f>
        <v>27983.8</v>
      </c>
    </row>
    <row r="285" spans="1:19" ht="21" x14ac:dyDescent="0.35">
      <c r="A285" s="44">
        <v>220</v>
      </c>
      <c r="B285" s="34" t="s">
        <v>281</v>
      </c>
      <c r="C285" s="126" t="s">
        <v>41</v>
      </c>
      <c r="D285" s="34" t="s">
        <v>44</v>
      </c>
      <c r="E285" s="141" t="s">
        <v>194</v>
      </c>
      <c r="F285" s="35" t="s">
        <v>25</v>
      </c>
      <c r="G285" s="122">
        <v>42000</v>
      </c>
      <c r="H285" s="122">
        <v>724.92</v>
      </c>
      <c r="I285" s="122">
        <f t="shared" si="281"/>
        <v>1205.4000000000001</v>
      </c>
      <c r="J285" s="122">
        <f t="shared" si="282"/>
        <v>2981.9999999999995</v>
      </c>
      <c r="K285" s="122">
        <f t="shared" si="283"/>
        <v>483</v>
      </c>
      <c r="L285" s="122">
        <f t="shared" si="284"/>
        <v>1276.8</v>
      </c>
      <c r="M285" s="122">
        <f t="shared" si="285"/>
        <v>2977.8</v>
      </c>
      <c r="N285" s="122"/>
      <c r="O285" s="122">
        <v>25</v>
      </c>
      <c r="P285" s="122"/>
      <c r="Q285" s="122">
        <f t="shared" si="286"/>
        <v>3232.12</v>
      </c>
      <c r="R285" s="122">
        <f t="shared" si="287"/>
        <v>6442.7999999999993</v>
      </c>
      <c r="S285" s="122">
        <f t="shared" si="288"/>
        <v>38767.879999999997</v>
      </c>
    </row>
    <row r="286" spans="1:19" ht="21.75" thickBot="1" x14ac:dyDescent="0.4">
      <c r="A286" s="137"/>
      <c r="B286" s="177" t="s">
        <v>26</v>
      </c>
      <c r="C286" s="177"/>
      <c r="D286" s="177"/>
      <c r="E286" s="178"/>
      <c r="F286" s="35"/>
      <c r="G286" s="139">
        <f t="shared" ref="G286:S286" si="305">SUM(G280:G285)</f>
        <v>231000</v>
      </c>
      <c r="H286" s="139">
        <f t="shared" si="305"/>
        <v>2072.12</v>
      </c>
      <c r="I286" s="139">
        <f t="shared" si="305"/>
        <v>6629.6999999999989</v>
      </c>
      <c r="J286" s="139">
        <f t="shared" si="305"/>
        <v>16400.999999999996</v>
      </c>
      <c r="K286" s="139">
        <f t="shared" si="305"/>
        <v>2656.5</v>
      </c>
      <c r="L286" s="139">
        <f t="shared" si="305"/>
        <v>7022.4000000000005</v>
      </c>
      <c r="M286" s="139">
        <f t="shared" si="305"/>
        <v>16377.899999999998</v>
      </c>
      <c r="N286" s="139">
        <f t="shared" si="305"/>
        <v>0</v>
      </c>
      <c r="O286" s="139">
        <f t="shared" si="305"/>
        <v>150</v>
      </c>
      <c r="P286" s="139">
        <f t="shared" si="305"/>
        <v>4197.72</v>
      </c>
      <c r="Q286" s="139">
        <f t="shared" si="305"/>
        <v>20071.939999999999</v>
      </c>
      <c r="R286" s="139">
        <f t="shared" si="305"/>
        <v>35435.399999999994</v>
      </c>
      <c r="S286" s="139">
        <f t="shared" si="305"/>
        <v>210928.06</v>
      </c>
    </row>
    <row r="287" spans="1:19" ht="31.5" x14ac:dyDescent="0.2">
      <c r="A287" s="172" t="s">
        <v>323</v>
      </c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4"/>
    </row>
    <row r="288" spans="1:19" ht="21" x14ac:dyDescent="0.35">
      <c r="A288" s="44">
        <v>221</v>
      </c>
      <c r="B288" s="34" t="s">
        <v>322</v>
      </c>
      <c r="C288" s="126" t="s">
        <v>41</v>
      </c>
      <c r="D288" s="34" t="s">
        <v>321</v>
      </c>
      <c r="E288" s="34" t="s">
        <v>44</v>
      </c>
      <c r="F288" s="35" t="s">
        <v>25</v>
      </c>
      <c r="G288" s="122">
        <v>32000</v>
      </c>
      <c r="H288" s="122"/>
      <c r="I288" s="122">
        <f>+G288*2.87%</f>
        <v>918.4</v>
      </c>
      <c r="J288" s="122">
        <f>+G288*7.1%</f>
        <v>2272</v>
      </c>
      <c r="K288" s="122">
        <f>G288*1.15%</f>
        <v>368</v>
      </c>
      <c r="L288" s="122">
        <f>G288*3.04%</f>
        <v>972.8</v>
      </c>
      <c r="M288" s="122">
        <f>G288*7.09%</f>
        <v>2268.8000000000002</v>
      </c>
      <c r="N288" s="122"/>
      <c r="O288" s="122">
        <v>25</v>
      </c>
      <c r="P288" s="122"/>
      <c r="Q288" s="122">
        <f>H288+I288+L288+N288+P288+O288</f>
        <v>1916.1999999999998</v>
      </c>
      <c r="R288" s="122">
        <f>J288+K288+M288</f>
        <v>4908.8</v>
      </c>
      <c r="S288" s="122">
        <f>G288-Q288</f>
        <v>30083.8</v>
      </c>
    </row>
    <row r="289" spans="1:22" s="1" customFormat="1" ht="21" x14ac:dyDescent="0.2">
      <c r="A289" s="44">
        <v>222</v>
      </c>
      <c r="B289" s="155" t="s">
        <v>324</v>
      </c>
      <c r="C289" s="154" t="s">
        <v>41</v>
      </c>
      <c r="D289" s="154" t="s">
        <v>321</v>
      </c>
      <c r="E289" s="155" t="s">
        <v>96</v>
      </c>
      <c r="F289" s="154" t="s">
        <v>242</v>
      </c>
      <c r="G289" s="154">
        <v>55000</v>
      </c>
      <c r="H289" s="155">
        <v>2559.6799999999998</v>
      </c>
      <c r="I289" s="154">
        <f>G289*2.87/100</f>
        <v>1578.5</v>
      </c>
      <c r="J289" s="154">
        <f>G289*7.1/100</f>
        <v>3905</v>
      </c>
      <c r="K289" s="155">
        <f>G289*1.15/100</f>
        <v>632.49999999999989</v>
      </c>
      <c r="L289" s="154">
        <f>G289*3.04/100</f>
        <v>1672</v>
      </c>
      <c r="M289" s="154">
        <f>G289*7.09/100</f>
        <v>3899.5</v>
      </c>
      <c r="N289" s="155"/>
      <c r="O289" s="154">
        <v>25</v>
      </c>
      <c r="P289" s="154"/>
      <c r="Q289" s="155">
        <f>H289+I289+L289+N289+P289+O289</f>
        <v>5835.18</v>
      </c>
      <c r="R289" s="154">
        <f>J289+K289+M289</f>
        <v>8437</v>
      </c>
      <c r="S289" s="154">
        <f>G289-Q289</f>
        <v>49164.82</v>
      </c>
      <c r="T289" s="5"/>
      <c r="U289" s="5"/>
      <c r="V289" s="5"/>
    </row>
    <row r="290" spans="1:22" s="1" customFormat="1" ht="21" x14ac:dyDescent="0.2">
      <c r="A290" s="44">
        <v>223</v>
      </c>
      <c r="B290" s="155" t="s">
        <v>327</v>
      </c>
      <c r="C290" s="154" t="s">
        <v>41</v>
      </c>
      <c r="D290" s="154" t="s">
        <v>326</v>
      </c>
      <c r="E290" s="154" t="s">
        <v>325</v>
      </c>
      <c r="F290" s="154" t="s">
        <v>242</v>
      </c>
      <c r="G290" s="154">
        <v>55000</v>
      </c>
      <c r="H290" s="155">
        <v>2559.6799999999998</v>
      </c>
      <c r="I290" s="154">
        <f>G290*2.87/100</f>
        <v>1578.5</v>
      </c>
      <c r="J290" s="155">
        <f>G290*7.1/100</f>
        <v>3905</v>
      </c>
      <c r="K290" s="154">
        <f>G290*1.15/100</f>
        <v>632.49999999999989</v>
      </c>
      <c r="L290" s="154">
        <f>G290*3.04/100</f>
        <v>1672</v>
      </c>
      <c r="M290" s="154">
        <f>G290*7.09/100</f>
        <v>3899.5</v>
      </c>
      <c r="N290" s="155"/>
      <c r="O290" s="154">
        <v>25</v>
      </c>
      <c r="P290" s="154">
        <v>5000</v>
      </c>
      <c r="Q290" s="154">
        <f>H290+I290+L290+N290+P290+O290</f>
        <v>10835.18</v>
      </c>
      <c r="R290" s="155">
        <f>J290+K290+M290</f>
        <v>8437</v>
      </c>
      <c r="S290" s="154">
        <f>G290-Q290</f>
        <v>44164.82</v>
      </c>
      <c r="T290" s="5"/>
      <c r="U290" s="5"/>
      <c r="V290" s="5"/>
    </row>
    <row r="291" spans="1:22" ht="21.75" thickBot="1" x14ac:dyDescent="0.4">
      <c r="A291" s="153"/>
      <c r="B291" s="175" t="s">
        <v>26</v>
      </c>
      <c r="C291" s="175"/>
      <c r="D291" s="175"/>
      <c r="E291" s="176"/>
      <c r="F291" s="127"/>
      <c r="G291" s="152">
        <f>SUM(G288:G290)</f>
        <v>142000</v>
      </c>
      <c r="H291" s="152">
        <f>SUM(H288:H290)</f>
        <v>5119.3599999999997</v>
      </c>
      <c r="I291" s="152">
        <f t="shared" ref="I291:R291" si="306">SUM(I288:I290)</f>
        <v>4075.4</v>
      </c>
      <c r="J291" s="152">
        <f t="shared" si="306"/>
        <v>10082</v>
      </c>
      <c r="K291" s="152">
        <f t="shared" si="306"/>
        <v>1632.9999999999998</v>
      </c>
      <c r="L291" s="152">
        <f t="shared" si="306"/>
        <v>4316.8</v>
      </c>
      <c r="M291" s="152">
        <f t="shared" si="306"/>
        <v>10067.799999999999</v>
      </c>
      <c r="N291" s="152">
        <f t="shared" si="306"/>
        <v>0</v>
      </c>
      <c r="O291" s="152">
        <f t="shared" si="306"/>
        <v>75</v>
      </c>
      <c r="P291" s="152">
        <f t="shared" si="306"/>
        <v>5000</v>
      </c>
      <c r="Q291" s="152">
        <f t="shared" si="306"/>
        <v>18586.560000000001</v>
      </c>
      <c r="R291" s="152">
        <f t="shared" si="306"/>
        <v>21782.799999999999</v>
      </c>
      <c r="S291" s="152">
        <f>SUM(S288:S290)</f>
        <v>123413.44</v>
      </c>
    </row>
    <row r="292" spans="1:22" ht="31.5" x14ac:dyDescent="0.2">
      <c r="A292" s="172" t="s">
        <v>317</v>
      </c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4"/>
    </row>
    <row r="293" spans="1:22" ht="21" x14ac:dyDescent="0.35">
      <c r="A293" s="44">
        <v>224</v>
      </c>
      <c r="B293" s="34" t="s">
        <v>320</v>
      </c>
      <c r="C293" s="126" t="s">
        <v>40</v>
      </c>
      <c r="D293" s="34" t="s">
        <v>317</v>
      </c>
      <c r="E293" s="34" t="s">
        <v>237</v>
      </c>
      <c r="F293" s="35" t="s">
        <v>25</v>
      </c>
      <c r="G293" s="122">
        <v>30000</v>
      </c>
      <c r="H293" s="122"/>
      <c r="I293" s="122">
        <f>+G293*2.87%</f>
        <v>861</v>
      </c>
      <c r="J293" s="122">
        <f>+G293*7.1%</f>
        <v>2130</v>
      </c>
      <c r="K293" s="122">
        <f>G293*1.15%</f>
        <v>345</v>
      </c>
      <c r="L293" s="122">
        <f>G293*3.04%</f>
        <v>912</v>
      </c>
      <c r="M293" s="122">
        <f>G293*7.09%</f>
        <v>2127</v>
      </c>
      <c r="N293" s="122"/>
      <c r="O293" s="122">
        <v>25</v>
      </c>
      <c r="P293" s="122">
        <v>4892.93</v>
      </c>
      <c r="Q293" s="122">
        <f>H293+I293+L293+N293+P293+O293</f>
        <v>6690.93</v>
      </c>
      <c r="R293" s="122">
        <f>J293+K293+M293</f>
        <v>4602</v>
      </c>
      <c r="S293" s="122">
        <f>G293-Q293</f>
        <v>23309.07</v>
      </c>
    </row>
    <row r="294" spans="1:22" ht="21" x14ac:dyDescent="0.35">
      <c r="A294" s="44">
        <v>225</v>
      </c>
      <c r="B294" s="34" t="s">
        <v>319</v>
      </c>
      <c r="C294" s="126" t="s">
        <v>41</v>
      </c>
      <c r="D294" s="34" t="s">
        <v>317</v>
      </c>
      <c r="E294" s="34" t="s">
        <v>194</v>
      </c>
      <c r="F294" s="35" t="s">
        <v>25</v>
      </c>
      <c r="G294" s="122">
        <v>42000</v>
      </c>
      <c r="H294" s="122">
        <v>724.92</v>
      </c>
      <c r="I294" s="122">
        <f>+G294*2.87%</f>
        <v>1205.4000000000001</v>
      </c>
      <c r="J294" s="122">
        <f>+G294*7.1%</f>
        <v>2981.9999999999995</v>
      </c>
      <c r="K294" s="122">
        <f>G294*1.15%</f>
        <v>483</v>
      </c>
      <c r="L294" s="122">
        <f>G294*3.04%</f>
        <v>1276.8</v>
      </c>
      <c r="M294" s="122">
        <f>G294*7.09%</f>
        <v>2977.8</v>
      </c>
      <c r="N294" s="122"/>
      <c r="O294" s="122">
        <v>25</v>
      </c>
      <c r="P294" s="122"/>
      <c r="Q294" s="122">
        <f>H294+I294+L294+N294+P294+O294</f>
        <v>3232.12</v>
      </c>
      <c r="R294" s="122">
        <f>J294+K294+M294</f>
        <v>6442.7999999999993</v>
      </c>
      <c r="S294" s="122">
        <f>G294-Q294</f>
        <v>38767.879999999997</v>
      </c>
    </row>
    <row r="295" spans="1:22" ht="21" x14ac:dyDescent="0.35">
      <c r="A295" s="44">
        <v>226</v>
      </c>
      <c r="B295" s="34" t="s">
        <v>374</v>
      </c>
      <c r="C295" s="126" t="s">
        <v>41</v>
      </c>
      <c r="D295" s="34" t="s">
        <v>317</v>
      </c>
      <c r="E295" s="34" t="s">
        <v>194</v>
      </c>
      <c r="F295" s="35" t="s">
        <v>25</v>
      </c>
      <c r="G295" s="122">
        <v>40000</v>
      </c>
      <c r="H295" s="122">
        <v>442.65</v>
      </c>
      <c r="I295" s="122">
        <f>+G295*2.87%</f>
        <v>1148</v>
      </c>
      <c r="J295" s="122">
        <f>+G295*7.1%</f>
        <v>2839.9999999999995</v>
      </c>
      <c r="K295" s="122">
        <f>G295*1.15%</f>
        <v>460</v>
      </c>
      <c r="L295" s="122">
        <f>G295*3.04%</f>
        <v>1216</v>
      </c>
      <c r="M295" s="122">
        <f>G295*7.09%</f>
        <v>2836</v>
      </c>
      <c r="N295" s="122"/>
      <c r="O295" s="122">
        <v>25</v>
      </c>
      <c r="P295" s="122"/>
      <c r="Q295" s="122">
        <f>H295+I295+L295+N295+P295+O295</f>
        <v>2831.65</v>
      </c>
      <c r="R295" s="122">
        <f>J295+K295+M295</f>
        <v>6136</v>
      </c>
      <c r="S295" s="122">
        <f>G295-Q295</f>
        <v>37168.35</v>
      </c>
    </row>
    <row r="296" spans="1:22" ht="21" x14ac:dyDescent="0.35">
      <c r="A296" s="44">
        <v>227</v>
      </c>
      <c r="B296" s="34" t="s">
        <v>318</v>
      </c>
      <c r="C296" s="126" t="s">
        <v>41</v>
      </c>
      <c r="D296" s="34" t="s">
        <v>317</v>
      </c>
      <c r="E296" s="34" t="s">
        <v>131</v>
      </c>
      <c r="F296" s="35" t="s">
        <v>25</v>
      </c>
      <c r="G296" s="122">
        <v>21800</v>
      </c>
      <c r="H296" s="122"/>
      <c r="I296" s="122">
        <f>+G296*2.87%</f>
        <v>625.66</v>
      </c>
      <c r="J296" s="122">
        <f>+G296*7.1%</f>
        <v>1547.8</v>
      </c>
      <c r="K296" s="122">
        <f>G296*1.15%</f>
        <v>250.7</v>
      </c>
      <c r="L296" s="122">
        <f>G296*3.04%</f>
        <v>662.72</v>
      </c>
      <c r="M296" s="122">
        <f>G296*7.09%</f>
        <v>1545.6200000000001</v>
      </c>
      <c r="N296" s="122"/>
      <c r="O296" s="122">
        <v>25</v>
      </c>
      <c r="P296" s="122"/>
      <c r="Q296" s="122">
        <f>H296+I296+L296+N296+P296+O296</f>
        <v>1313.38</v>
      </c>
      <c r="R296" s="122">
        <f>J296+K296+M296</f>
        <v>3344.12</v>
      </c>
      <c r="S296" s="122">
        <f>G296-Q296</f>
        <v>20486.62</v>
      </c>
    </row>
    <row r="297" spans="1:22" ht="21.75" thickBot="1" x14ac:dyDescent="0.4">
      <c r="A297" s="153"/>
      <c r="B297" s="175" t="s">
        <v>26</v>
      </c>
      <c r="C297" s="175"/>
      <c r="D297" s="175"/>
      <c r="E297" s="176"/>
      <c r="F297" s="127"/>
      <c r="G297" s="152">
        <f t="shared" ref="G297:R297" si="307">SUM(G293:G296)</f>
        <v>133800</v>
      </c>
      <c r="H297" s="152">
        <f t="shared" si="307"/>
        <v>1167.57</v>
      </c>
      <c r="I297" s="152">
        <f t="shared" si="307"/>
        <v>3840.06</v>
      </c>
      <c r="J297" s="152">
        <f t="shared" si="307"/>
        <v>9499.7999999999993</v>
      </c>
      <c r="K297" s="152">
        <f t="shared" si="307"/>
        <v>1538.7</v>
      </c>
      <c r="L297" s="152">
        <f t="shared" si="307"/>
        <v>4067.5200000000004</v>
      </c>
      <c r="M297" s="152">
        <f t="shared" si="307"/>
        <v>9486.42</v>
      </c>
      <c r="N297" s="152">
        <f t="shared" si="307"/>
        <v>0</v>
      </c>
      <c r="O297" s="152">
        <f t="shared" si="307"/>
        <v>100</v>
      </c>
      <c r="P297" s="152">
        <f t="shared" si="307"/>
        <v>4892.93</v>
      </c>
      <c r="Q297" s="152">
        <f t="shared" si="307"/>
        <v>14068.079999999998</v>
      </c>
      <c r="R297" s="152">
        <f t="shared" si="307"/>
        <v>20524.919999999998</v>
      </c>
      <c r="S297" s="152">
        <f>SUM(S293:S296)</f>
        <v>119731.91999999998</v>
      </c>
    </row>
    <row r="298" spans="1:22" s="15" customFormat="1" ht="34.5" customHeight="1" thickBot="1" x14ac:dyDescent="0.25">
      <c r="A298" s="148"/>
      <c r="B298" s="187" t="s">
        <v>20</v>
      </c>
      <c r="C298" s="188"/>
      <c r="D298" s="188"/>
      <c r="E298" s="188"/>
      <c r="F298" s="189"/>
      <c r="G298" s="128">
        <f t="shared" ref="G298:S298" si="308">SUM(G22+G28+G32+G50+G57+G67+G72+G75+G93+G102+G117+G122+G129+G145+G172+G178+G184+G199+G226+G231+G235+G252+G255+G259+G262+G267+G278+G286+G297+G291)</f>
        <v>10201200</v>
      </c>
      <c r="H298" s="128">
        <f t="shared" si="308"/>
        <v>474210.38000000006</v>
      </c>
      <c r="I298" s="128">
        <f t="shared" si="308"/>
        <v>292774.43999999994</v>
      </c>
      <c r="J298" s="128">
        <f t="shared" si="308"/>
        <v>724285.20000000007</v>
      </c>
      <c r="K298" s="128">
        <f t="shared" si="308"/>
        <v>117306.79999999999</v>
      </c>
      <c r="L298" s="128">
        <f t="shared" si="308"/>
        <v>309880.27</v>
      </c>
      <c r="M298" s="128">
        <f t="shared" si="308"/>
        <v>710791.08</v>
      </c>
      <c r="N298" s="128">
        <f t="shared" si="308"/>
        <v>71238.179999999978</v>
      </c>
      <c r="O298" s="128">
        <f t="shared" si="308"/>
        <v>5675</v>
      </c>
      <c r="P298" s="128">
        <f t="shared" si="308"/>
        <v>473407.92</v>
      </c>
      <c r="Q298" s="128">
        <f t="shared" si="308"/>
        <v>1627186.2400000002</v>
      </c>
      <c r="R298" s="128">
        <f t="shared" si="308"/>
        <v>1619007.64</v>
      </c>
      <c r="S298" s="128">
        <f t="shared" si="308"/>
        <v>8574013.709999999</v>
      </c>
      <c r="T298" s="5"/>
      <c r="U298" s="5"/>
      <c r="V298" s="5"/>
    </row>
    <row r="299" spans="1:22" ht="24" hidden="1" customHeight="1" thickBot="1" x14ac:dyDescent="0.25">
      <c r="A299" s="129"/>
      <c r="B299" s="46"/>
      <c r="C299" s="46"/>
      <c r="D299" s="46" t="e">
        <f>SUM(#REF!)</f>
        <v>#REF!</v>
      </c>
      <c r="E299" s="46"/>
      <c r="F299" s="109"/>
      <c r="G299" s="76"/>
      <c r="H299" s="110"/>
      <c r="I299" s="111"/>
      <c r="J299" s="76"/>
      <c r="K299" s="33"/>
      <c r="L299" s="76"/>
      <c r="M299" s="76"/>
      <c r="N299" s="76"/>
      <c r="O299" s="76"/>
      <c r="P299" s="76"/>
      <c r="Q299" s="81"/>
      <c r="R299" s="97"/>
      <c r="S299" s="147"/>
    </row>
    <row r="300" spans="1:22" ht="24" hidden="1" customHeight="1" x14ac:dyDescent="0.2">
      <c r="A300" s="112">
        <f>SUM(A11:A299)</f>
        <v>25878</v>
      </c>
      <c r="B300" s="113"/>
      <c r="C300" s="113"/>
      <c r="D300" s="113"/>
      <c r="E300" s="32"/>
      <c r="F300" s="32"/>
      <c r="G300" s="32"/>
      <c r="H300" s="53"/>
      <c r="I300" s="76"/>
      <c r="J300" s="32" t="s">
        <v>35</v>
      </c>
      <c r="K300" s="76"/>
      <c r="L300" s="76"/>
      <c r="M300" s="33"/>
      <c r="N300" s="32"/>
      <c r="O300" s="32"/>
      <c r="P300" s="32"/>
      <c r="Q300" s="38"/>
      <c r="R300" s="88"/>
      <c r="S300" s="88"/>
    </row>
    <row r="301" spans="1:22" ht="24" hidden="1" customHeight="1" x14ac:dyDescent="0.2">
      <c r="A301" s="114"/>
      <c r="B301" s="113"/>
      <c r="C301" s="113"/>
      <c r="D301" s="113"/>
      <c r="E301" s="32"/>
      <c r="F301" s="32"/>
      <c r="G301" s="32"/>
      <c r="H301" s="53"/>
      <c r="I301" s="76"/>
      <c r="J301" s="32"/>
      <c r="K301" s="76"/>
      <c r="L301" s="76"/>
      <c r="M301" s="33"/>
      <c r="N301" s="32"/>
      <c r="O301" s="32"/>
      <c r="P301" s="32"/>
      <c r="Q301" s="48"/>
      <c r="R301" s="107"/>
      <c r="S301" s="107"/>
    </row>
    <row r="302" spans="1:22" s="15" customFormat="1" ht="24" customHeight="1" x14ac:dyDescent="0.2">
      <c r="A302" s="145" t="s">
        <v>2</v>
      </c>
      <c r="B302" s="113"/>
      <c r="C302" s="113"/>
      <c r="D302" s="113"/>
      <c r="E302" s="32"/>
      <c r="F302" s="32"/>
      <c r="G302" s="33"/>
      <c r="H302" s="76" t="s">
        <v>28</v>
      </c>
      <c r="I302" s="76"/>
      <c r="J302" s="76"/>
      <c r="K302" s="76"/>
      <c r="L302" s="76"/>
      <c r="M302" s="33"/>
      <c r="N302" s="76"/>
      <c r="O302" s="76"/>
      <c r="P302" s="76"/>
      <c r="Q302" s="76"/>
      <c r="R302" s="76"/>
      <c r="S302" s="76"/>
      <c r="U302" s="5"/>
      <c r="V302" s="5"/>
    </row>
    <row r="303" spans="1:22" s="15" customFormat="1" ht="24" customHeight="1" x14ac:dyDescent="0.2">
      <c r="A303" s="32" t="s">
        <v>36</v>
      </c>
      <c r="B303" s="113"/>
      <c r="C303" s="113"/>
      <c r="D303" s="113"/>
      <c r="E303" s="32"/>
      <c r="F303" s="32"/>
      <c r="G303" s="32"/>
      <c r="H303" s="115" t="s">
        <v>28</v>
      </c>
      <c r="I303" s="105"/>
      <c r="J303" s="102"/>
      <c r="K303" s="103"/>
      <c r="L303" s="104"/>
      <c r="M303" s="104"/>
      <c r="N303" s="33"/>
      <c r="O303" s="33"/>
      <c r="P303" s="33"/>
      <c r="Q303" s="33" t="s">
        <v>32</v>
      </c>
      <c r="R303" s="76"/>
      <c r="S303" s="33"/>
      <c r="U303" s="5"/>
      <c r="V303" s="5"/>
    </row>
    <row r="304" spans="1:22" s="15" customFormat="1" ht="24" customHeight="1" x14ac:dyDescent="0.2">
      <c r="A304" s="32" t="s">
        <v>33</v>
      </c>
      <c r="B304" s="113"/>
      <c r="C304" s="113"/>
      <c r="D304" s="113"/>
      <c r="E304" s="32"/>
      <c r="F304" s="32"/>
      <c r="G304" s="32"/>
      <c r="H304" s="115"/>
      <c r="I304" s="105"/>
      <c r="J304" s="102"/>
      <c r="K304" s="103"/>
      <c r="L304" s="104"/>
      <c r="N304" s="104"/>
      <c r="O304" s="33"/>
      <c r="P304" s="33"/>
    </row>
    <row r="305" spans="1:19" s="15" customFormat="1" ht="24" customHeight="1" x14ac:dyDescent="0.2">
      <c r="A305" s="32" t="s">
        <v>34</v>
      </c>
      <c r="B305" s="113"/>
      <c r="C305" s="113"/>
      <c r="D305" s="113"/>
      <c r="E305" s="32"/>
      <c r="F305" s="113"/>
      <c r="G305" s="113"/>
      <c r="H305" s="106" t="s">
        <v>28</v>
      </c>
      <c r="I305" s="105"/>
      <c r="Q305" s="76"/>
    </row>
    <row r="306" spans="1:19" ht="24" customHeight="1" x14ac:dyDescent="0.2">
      <c r="A306" s="32" t="s">
        <v>261</v>
      </c>
      <c r="B306" s="32"/>
      <c r="C306" s="32"/>
      <c r="D306" s="32"/>
      <c r="E306" s="32"/>
      <c r="F306" s="32"/>
      <c r="G306" s="32"/>
      <c r="H306" s="32"/>
      <c r="I306" s="105"/>
      <c r="J306" s="134" t="s">
        <v>356</v>
      </c>
      <c r="K306" s="143"/>
      <c r="L306" s="33"/>
      <c r="M306" s="5"/>
      <c r="N306" s="166"/>
      <c r="O306" s="166"/>
      <c r="P306" s="166"/>
      <c r="Q306" s="76"/>
      <c r="R306" s="33"/>
      <c r="S306" s="76"/>
    </row>
    <row r="307" spans="1:19" ht="24" customHeight="1" x14ac:dyDescent="0.2">
      <c r="A307" s="32"/>
      <c r="B307" s="54"/>
      <c r="C307" s="54"/>
      <c r="D307" s="54"/>
      <c r="E307" s="54"/>
      <c r="F307" s="54"/>
      <c r="G307" s="54"/>
      <c r="H307" s="54"/>
      <c r="I307" s="32"/>
      <c r="J307" s="106" t="s">
        <v>357</v>
      </c>
      <c r="K307" s="105"/>
      <c r="L307" s="33"/>
      <c r="M307" s="5"/>
      <c r="N307" s="15"/>
      <c r="O307" s="33"/>
      <c r="P307" s="33"/>
      <c r="Q307" s="33"/>
      <c r="R307" s="33"/>
      <c r="S307" s="33"/>
    </row>
    <row r="308" spans="1:19" s="1" customFormat="1" ht="24" customHeight="1" x14ac:dyDescent="0.2">
      <c r="A308" s="54"/>
      <c r="B308" s="55"/>
      <c r="C308" s="55"/>
      <c r="D308" s="55"/>
      <c r="E308" s="56"/>
      <c r="F308" s="57"/>
      <c r="G308" s="57"/>
      <c r="H308" s="58"/>
      <c r="I308" s="54"/>
      <c r="N308" s="165"/>
      <c r="O308" s="33"/>
      <c r="P308" s="33"/>
      <c r="Q308" s="76"/>
      <c r="R308" s="33"/>
      <c r="S308" s="33"/>
    </row>
    <row r="309" spans="1:19" s="1" customFormat="1" ht="24" customHeight="1" x14ac:dyDescent="0.2">
      <c r="A309" s="54"/>
      <c r="B309" s="55"/>
      <c r="C309" s="55"/>
      <c r="D309" s="55"/>
      <c r="E309" s="56"/>
      <c r="F309" s="57"/>
      <c r="G309" s="57"/>
      <c r="H309" s="58"/>
      <c r="I309" s="59"/>
      <c r="M309" s="32"/>
      <c r="N309" s="165"/>
      <c r="O309" s="76"/>
      <c r="P309" s="76"/>
      <c r="Q309" s="76"/>
      <c r="R309" s="33"/>
      <c r="S309" s="33"/>
    </row>
    <row r="310" spans="1:19" s="1" customFormat="1" ht="24" customHeight="1" x14ac:dyDescent="0.2">
      <c r="A310" s="54" t="s">
        <v>370</v>
      </c>
      <c r="B310" s="55"/>
      <c r="C310" s="55"/>
      <c r="D310" s="55"/>
      <c r="E310" s="56"/>
      <c r="F310" s="57"/>
      <c r="G310" s="57"/>
      <c r="H310" s="58"/>
      <c r="I310" s="59"/>
      <c r="J310" s="106"/>
      <c r="K310" s="105"/>
      <c r="L310" s="33"/>
      <c r="M310" s="32"/>
      <c r="N310" s="33"/>
      <c r="O310" s="33"/>
      <c r="P310" s="76"/>
      <c r="Q310" s="76"/>
      <c r="R310" s="33"/>
      <c r="S310" s="33"/>
    </row>
    <row r="311" spans="1:19" s="171" customFormat="1" ht="21" x14ac:dyDescent="0.35">
      <c r="A311" s="167">
        <v>97</v>
      </c>
      <c r="B311" s="168" t="s">
        <v>61</v>
      </c>
      <c r="C311" s="168" t="s">
        <v>41</v>
      </c>
      <c r="D311" s="168" t="s">
        <v>60</v>
      </c>
      <c r="E311" s="168" t="s">
        <v>96</v>
      </c>
      <c r="F311" s="169" t="s">
        <v>242</v>
      </c>
      <c r="G311" s="170">
        <v>75000</v>
      </c>
      <c r="H311" s="170">
        <v>6309.35</v>
      </c>
      <c r="I311" s="170">
        <f>+G311*2.87%</f>
        <v>2152.5</v>
      </c>
      <c r="J311" s="170">
        <f>+G311*7.1%</f>
        <v>5324.9999999999991</v>
      </c>
      <c r="K311" s="170">
        <f>G311*1.15%</f>
        <v>862.5</v>
      </c>
      <c r="L311" s="170">
        <f>G311*3.04%</f>
        <v>2280</v>
      </c>
      <c r="M311" s="170">
        <f>G311*7.09%</f>
        <v>5317.5</v>
      </c>
      <c r="N311" s="170"/>
      <c r="O311" s="170">
        <v>25</v>
      </c>
      <c r="P311" s="170">
        <v>7907.35</v>
      </c>
      <c r="Q311" s="170">
        <f>H311+I311+L311+N311+P311+O311</f>
        <v>18674.2</v>
      </c>
      <c r="R311" s="170">
        <f>J311+K311+M311</f>
        <v>11505</v>
      </c>
      <c r="S311" s="170">
        <f>G311-Q311</f>
        <v>56325.8</v>
      </c>
    </row>
    <row r="312" spans="1:19" s="1" customFormat="1" ht="24" customHeight="1" x14ac:dyDescent="0.2">
      <c r="A312" s="54"/>
      <c r="B312" s="55"/>
      <c r="C312" s="55"/>
      <c r="D312" s="55"/>
      <c r="E312" s="56"/>
      <c r="F312" s="57"/>
      <c r="G312" s="57"/>
      <c r="H312" s="58"/>
      <c r="I312" s="59"/>
      <c r="J312" s="106"/>
      <c r="K312" s="105"/>
      <c r="L312" s="33"/>
      <c r="M312" s="32"/>
      <c r="N312" s="33"/>
      <c r="O312" s="33"/>
      <c r="P312" s="76"/>
      <c r="Q312" s="76"/>
      <c r="R312" s="33"/>
      <c r="S312" s="33"/>
    </row>
    <row r="313" spans="1:19" s="1" customFormat="1" ht="122.25" customHeight="1" x14ac:dyDescent="0.2">
      <c r="A313" s="54"/>
      <c r="B313" s="55"/>
      <c r="C313" s="55"/>
      <c r="D313" s="55"/>
      <c r="E313" s="56"/>
      <c r="F313" s="57"/>
      <c r="G313" s="57"/>
      <c r="H313" s="58"/>
      <c r="I313" s="59"/>
      <c r="J313" s="106"/>
      <c r="K313" s="105"/>
      <c r="L313" s="33"/>
      <c r="M313" s="32"/>
      <c r="N313" s="33"/>
      <c r="O313" s="33"/>
      <c r="P313" s="76"/>
      <c r="Q313" s="76"/>
      <c r="R313" s="33"/>
      <c r="S313" s="33"/>
    </row>
    <row r="314" spans="1:19" s="1" customFormat="1" ht="24" customHeight="1" x14ac:dyDescent="0.2">
      <c r="A314" s="54"/>
      <c r="B314" s="55"/>
      <c r="C314" s="55"/>
      <c r="D314" s="55"/>
      <c r="E314" s="56"/>
      <c r="F314" s="57"/>
      <c r="G314" s="57"/>
      <c r="H314" s="58"/>
      <c r="I314" s="59"/>
      <c r="J314" s="106"/>
      <c r="K314" s="105"/>
      <c r="L314" s="33"/>
      <c r="M314" s="32"/>
      <c r="N314" s="33"/>
      <c r="O314" s="33"/>
      <c r="P314" s="76"/>
      <c r="Q314" s="76"/>
      <c r="R314" s="33"/>
      <c r="S314" s="33"/>
    </row>
    <row r="315" spans="1:19" s="1" customFormat="1" ht="24" customHeight="1" x14ac:dyDescent="0.2">
      <c r="A315" s="56"/>
      <c r="B315" s="55"/>
      <c r="C315" s="55"/>
      <c r="D315" s="55"/>
      <c r="E315" s="56"/>
      <c r="F315" s="57"/>
      <c r="G315" s="57"/>
      <c r="H315" s="58"/>
      <c r="I315" s="59"/>
      <c r="J315" s="60"/>
      <c r="K315" s="58"/>
      <c r="L315" s="60"/>
      <c r="M315" s="60"/>
      <c r="N315" s="60"/>
      <c r="O315" s="60"/>
      <c r="P315" s="66"/>
      <c r="Q315" s="151">
        <v>15412.6</v>
      </c>
      <c r="R315" s="149"/>
      <c r="S315" s="149"/>
    </row>
    <row r="316" spans="1:19" s="1" customFormat="1" ht="24" customHeight="1" x14ac:dyDescent="0.2">
      <c r="A316" s="56"/>
      <c r="B316" s="55"/>
      <c r="C316" s="55"/>
      <c r="D316" s="55"/>
      <c r="E316" s="56"/>
      <c r="F316" s="57"/>
      <c r="G316" s="61">
        <v>334500</v>
      </c>
      <c r="H316" s="59">
        <v>6014.3099999999995</v>
      </c>
      <c r="I316" s="59">
        <v>9600.15</v>
      </c>
      <c r="J316" s="59">
        <v>23749.5</v>
      </c>
      <c r="K316" s="59">
        <v>3444.1800000000003</v>
      </c>
      <c r="L316" s="59">
        <v>10168.800000000001</v>
      </c>
      <c r="M316" s="59">
        <v>23716.05</v>
      </c>
      <c r="N316" s="59">
        <v>4126.4799999999996</v>
      </c>
      <c r="O316" s="59"/>
      <c r="P316" s="69"/>
      <c r="Q316" s="82">
        <f>SUM(Q315:Q315)</f>
        <v>15412.6</v>
      </c>
      <c r="R316" s="89">
        <v>50909.73</v>
      </c>
      <c r="S316" s="89">
        <v>304590.26</v>
      </c>
    </row>
    <row r="317" spans="1:19" s="1" customFormat="1" ht="24" customHeight="1" x14ac:dyDescent="0.2">
      <c r="A317" s="62"/>
      <c r="B317" s="63"/>
      <c r="C317" s="63"/>
      <c r="D317" s="63"/>
      <c r="E317" s="63"/>
      <c r="F317" s="64"/>
      <c r="G317" s="65">
        <v>154000</v>
      </c>
      <c r="H317" s="66">
        <v>3186.26</v>
      </c>
      <c r="I317" s="66">
        <v>4419.8</v>
      </c>
      <c r="J317" s="66">
        <v>10934</v>
      </c>
      <c r="K317" s="66">
        <v>1558.7600000000002</v>
      </c>
      <c r="L317" s="66">
        <v>4681.6000000000004</v>
      </c>
      <c r="M317" s="66">
        <v>10918.6</v>
      </c>
      <c r="N317" s="66">
        <v>5158.0999999999995</v>
      </c>
      <c r="O317" s="66"/>
      <c r="P317" s="26"/>
      <c r="Q317" s="83">
        <v>1221796.4000000004</v>
      </c>
      <c r="R317" s="90">
        <v>23411.360000000001</v>
      </c>
      <c r="S317" s="90">
        <v>136554.23999999999</v>
      </c>
    </row>
    <row r="318" spans="1:19" s="1" customFormat="1" ht="24" customHeight="1" x14ac:dyDescent="0.2">
      <c r="A318" s="63"/>
      <c r="B318" s="63"/>
      <c r="C318" s="63"/>
      <c r="D318" s="63"/>
      <c r="E318" s="63"/>
      <c r="F318" s="64"/>
      <c r="G318" s="64">
        <v>158000</v>
      </c>
      <c r="H318" s="66">
        <v>2979.94</v>
      </c>
      <c r="I318" s="66">
        <v>4534.6000000000004</v>
      </c>
      <c r="J318" s="66">
        <v>11218</v>
      </c>
      <c r="K318" s="66">
        <v>1602.7600000000002</v>
      </c>
      <c r="L318" s="66">
        <v>4803.2</v>
      </c>
      <c r="M318" s="66">
        <v>11202.200000000003</v>
      </c>
      <c r="N318" s="66">
        <v>3094.8599999999997</v>
      </c>
      <c r="O318" s="66"/>
      <c r="P318" s="26"/>
      <c r="Q318" s="83">
        <f>SUM(Q316:Q317)</f>
        <v>1237209.0000000005</v>
      </c>
      <c r="R318" s="90">
        <v>24022.959999999999</v>
      </c>
      <c r="S318" s="90">
        <v>142587.40000000002</v>
      </c>
    </row>
    <row r="319" spans="1:19" s="1" customFormat="1" ht="26.45" customHeight="1" x14ac:dyDescent="0.2">
      <c r="A319" s="63"/>
      <c r="B319" s="67"/>
      <c r="C319" s="67"/>
      <c r="D319" s="67"/>
      <c r="E319" s="67"/>
      <c r="F319" s="68" t="s">
        <v>29</v>
      </c>
      <c r="G319" s="68">
        <f>SUM(G316:G318)</f>
        <v>646500</v>
      </c>
      <c r="H319" s="69">
        <f>SUM(H316:H318)</f>
        <v>12180.51</v>
      </c>
      <c r="I319" s="69">
        <f t="shared" ref="I319:S319" si="309">SUM(I316:I318)</f>
        <v>18554.550000000003</v>
      </c>
      <c r="J319" s="69">
        <f t="shared" si="309"/>
        <v>45901.5</v>
      </c>
      <c r="K319" s="69">
        <f t="shared" si="309"/>
        <v>6605.7000000000007</v>
      </c>
      <c r="L319" s="69">
        <f t="shared" si="309"/>
        <v>19653.600000000002</v>
      </c>
      <c r="M319" s="69">
        <f t="shared" si="309"/>
        <v>45836.850000000006</v>
      </c>
      <c r="N319" s="69">
        <f t="shared" si="309"/>
        <v>12379.439999999999</v>
      </c>
      <c r="O319" s="69"/>
      <c r="P319" s="25"/>
      <c r="Q319" s="98" t="s">
        <v>28</v>
      </c>
      <c r="R319" s="91">
        <f t="shared" si="309"/>
        <v>98344.049999999988</v>
      </c>
      <c r="S319" s="91">
        <f t="shared" si="309"/>
        <v>583731.9</v>
      </c>
    </row>
    <row r="320" spans="1:19" s="1" customFormat="1" ht="40.9" customHeight="1" x14ac:dyDescent="0.2">
      <c r="A320" s="8"/>
      <c r="B320" s="8"/>
      <c r="C320" s="8"/>
      <c r="D320" s="8"/>
      <c r="E320" s="8"/>
      <c r="F320" s="25" t="s">
        <v>30</v>
      </c>
      <c r="G320" s="26">
        <v>8634300</v>
      </c>
      <c r="H320" s="27">
        <v>667698.94000000006</v>
      </c>
      <c r="I320" s="26">
        <v>242510.40000000005</v>
      </c>
      <c r="J320" s="26">
        <v>599938.64</v>
      </c>
      <c r="K320" s="26">
        <v>64256.12000000001</v>
      </c>
      <c r="L320" s="26">
        <v>242468.52000000002</v>
      </c>
      <c r="M320" s="26">
        <v>565494.09000000008</v>
      </c>
      <c r="N320" s="26">
        <v>69118.539999999994</v>
      </c>
      <c r="O320" s="26"/>
      <c r="P320" s="31"/>
      <c r="Q320" s="84"/>
      <c r="R320" s="92">
        <v>1229688.8500000001</v>
      </c>
      <c r="S320" s="92">
        <v>7412503.5999999978</v>
      </c>
    </row>
    <row r="321" spans="1:19" s="1" customFormat="1" ht="38.450000000000003" customHeight="1" x14ac:dyDescent="0.2">
      <c r="A321" s="8"/>
      <c r="B321" s="8"/>
      <c r="C321" s="8"/>
      <c r="D321" s="8"/>
      <c r="E321" s="8"/>
      <c r="F321" s="25" t="s">
        <v>31</v>
      </c>
      <c r="G321" s="26">
        <f t="shared" ref="G321:N321" si="310">SUM(G319:G320)</f>
        <v>9280800</v>
      </c>
      <c r="H321" s="26">
        <f t="shared" si="310"/>
        <v>679879.45000000007</v>
      </c>
      <c r="I321" s="26">
        <f t="shared" si="310"/>
        <v>261064.95000000007</v>
      </c>
      <c r="J321" s="26">
        <f t="shared" si="310"/>
        <v>645840.14</v>
      </c>
      <c r="K321" s="26">
        <f t="shared" si="310"/>
        <v>70861.820000000007</v>
      </c>
      <c r="L321" s="26">
        <f t="shared" si="310"/>
        <v>262122.12000000002</v>
      </c>
      <c r="M321" s="26">
        <f t="shared" si="310"/>
        <v>611330.94000000006</v>
      </c>
      <c r="N321" s="26">
        <f t="shared" si="310"/>
        <v>81497.98</v>
      </c>
      <c r="O321" s="26"/>
      <c r="P321" s="31"/>
      <c r="Q321" s="84"/>
      <c r="R321" s="92">
        <f>SUM(R319:R320)</f>
        <v>1328032.9000000001</v>
      </c>
      <c r="S321" s="92">
        <f>SUM(S319:S320)</f>
        <v>7996235.4999999981</v>
      </c>
    </row>
    <row r="322" spans="1:19" s="1" customFormat="1" ht="15.75" x14ac:dyDescent="0.2">
      <c r="A322" s="8"/>
      <c r="B322" s="8"/>
      <c r="C322" s="8"/>
      <c r="D322" s="8"/>
      <c r="E322" s="8"/>
      <c r="F322" s="25"/>
      <c r="G322" s="25"/>
      <c r="H322" s="28">
        <v>686171.43</v>
      </c>
      <c r="I322" s="25"/>
      <c r="J322" s="25"/>
      <c r="K322" s="25"/>
      <c r="L322" s="25"/>
      <c r="M322" s="25"/>
      <c r="N322" s="25"/>
      <c r="O322" s="25"/>
      <c r="P322" s="3"/>
      <c r="Q322" s="85"/>
      <c r="R322" s="93"/>
      <c r="S322" s="93"/>
    </row>
    <row r="323" spans="1:19" s="1" customFormat="1" ht="15.75" x14ac:dyDescent="0.2">
      <c r="A323" s="8"/>
      <c r="B323" s="3"/>
      <c r="C323" s="3"/>
      <c r="D323" s="3"/>
      <c r="E323" s="3"/>
      <c r="F323" s="29"/>
      <c r="G323" s="29"/>
      <c r="H323" s="30">
        <f>H322-H321</f>
        <v>6291.9799999999814</v>
      </c>
      <c r="I323" s="27"/>
      <c r="J323" s="31"/>
      <c r="K323" s="31"/>
      <c r="L323" s="31"/>
      <c r="M323" s="31"/>
      <c r="N323" s="31"/>
      <c r="O323" s="31"/>
      <c r="P323" s="3"/>
      <c r="Q323" s="85"/>
      <c r="R323" s="94"/>
      <c r="S323" s="146">
        <f>S321-S320</f>
        <v>583731.90000000037</v>
      </c>
    </row>
    <row r="324" spans="1:19" s="1" customFormat="1" ht="15.75" x14ac:dyDescent="0.2">
      <c r="A324" s="3"/>
      <c r="B324" s="3"/>
      <c r="C324" s="3"/>
      <c r="D324" s="3"/>
      <c r="E324" s="3"/>
      <c r="F324" s="29"/>
      <c r="G324" s="28">
        <f>G319+G298</f>
        <v>10847700</v>
      </c>
      <c r="H324" s="31"/>
      <c r="I324" s="27"/>
      <c r="J324" s="31"/>
      <c r="K324" s="31"/>
      <c r="L324" s="31"/>
      <c r="M324" s="31"/>
      <c r="N324" s="31"/>
      <c r="O324" s="31"/>
      <c r="P324" s="3"/>
      <c r="Q324" s="85"/>
      <c r="R324" s="94"/>
      <c r="S324" s="94"/>
    </row>
    <row r="325" spans="1:19" s="1" customFormat="1" ht="15.75" x14ac:dyDescent="0.2">
      <c r="A325" s="3"/>
      <c r="B325" s="3"/>
      <c r="C325" s="3"/>
      <c r="D325" s="3"/>
      <c r="E325" s="3"/>
      <c r="F325" s="4"/>
      <c r="G325" s="4"/>
      <c r="H325" s="17"/>
      <c r="I325" s="19"/>
      <c r="J325" s="3"/>
      <c r="K325" s="3"/>
      <c r="L325" s="10"/>
      <c r="M325" s="3"/>
      <c r="N325" s="3"/>
      <c r="O325" s="3"/>
      <c r="P325" s="3"/>
      <c r="Q325" s="85"/>
      <c r="R325" s="95"/>
      <c r="S325" s="95"/>
    </row>
    <row r="326" spans="1:19" s="1" customFormat="1" ht="15.75" x14ac:dyDescent="0.2">
      <c r="A326" s="3"/>
      <c r="B326" s="3"/>
      <c r="C326" s="3"/>
      <c r="D326" s="3"/>
      <c r="E326" s="3"/>
      <c r="F326" s="4"/>
      <c r="G326" s="4"/>
      <c r="H326" s="17"/>
      <c r="I326" s="19"/>
      <c r="J326" s="3"/>
      <c r="K326" s="3"/>
      <c r="L326" s="10"/>
      <c r="M326" s="3"/>
      <c r="N326" s="3"/>
      <c r="O326" s="3"/>
      <c r="Q326" s="77"/>
      <c r="R326" s="95"/>
      <c r="S326" s="95"/>
    </row>
    <row r="327" spans="1:19" s="1" customFormat="1" ht="15.75" x14ac:dyDescent="0.2">
      <c r="A327" s="3"/>
      <c r="B327" s="3"/>
      <c r="C327" s="3"/>
      <c r="D327" s="3"/>
      <c r="E327" s="3"/>
      <c r="F327" s="4"/>
      <c r="G327" s="4"/>
      <c r="H327" s="17"/>
      <c r="I327" s="19"/>
      <c r="J327" s="3"/>
      <c r="K327" s="3"/>
      <c r="L327" s="10"/>
      <c r="M327" s="3"/>
      <c r="N327" s="3"/>
      <c r="O327" s="3"/>
      <c r="Q327" s="77"/>
      <c r="R327" s="95"/>
      <c r="S327" s="95"/>
    </row>
    <row r="328" spans="1:19" s="1" customFormat="1" ht="15.75" x14ac:dyDescent="0.2">
      <c r="A328" s="3"/>
      <c r="B328" s="3"/>
      <c r="C328" s="3"/>
      <c r="D328" s="3"/>
      <c r="E328" s="3"/>
      <c r="F328" s="4"/>
      <c r="G328" s="4"/>
      <c r="H328" s="17"/>
      <c r="I328" s="19"/>
      <c r="J328" s="3"/>
      <c r="K328" s="3"/>
      <c r="L328" s="10"/>
      <c r="M328" s="3"/>
      <c r="N328" s="3"/>
      <c r="O328" s="3"/>
      <c r="Q328" s="77"/>
      <c r="R328" s="95"/>
      <c r="S328" s="95"/>
    </row>
    <row r="329" spans="1:19" s="1" customFormat="1" ht="15.75" x14ac:dyDescent="0.2">
      <c r="A329" s="3"/>
      <c r="F329" s="2"/>
      <c r="G329" s="2"/>
      <c r="H329" s="16"/>
      <c r="I329" s="18"/>
      <c r="L329" s="9"/>
      <c r="Q329" s="77"/>
      <c r="R329" s="87"/>
      <c r="S329" s="87"/>
    </row>
    <row r="330" spans="1:19" s="1" customFormat="1" x14ac:dyDescent="0.2">
      <c r="F330" s="2"/>
      <c r="G330" s="2"/>
      <c r="H330" s="16"/>
      <c r="I330" s="18"/>
      <c r="L330" s="9"/>
      <c r="Q330" s="77"/>
      <c r="R330" s="87"/>
      <c r="S330" s="87"/>
    </row>
    <row r="331" spans="1:19" s="1" customFormat="1" x14ac:dyDescent="0.2">
      <c r="F331" s="2"/>
      <c r="G331" s="2"/>
      <c r="H331" s="16"/>
      <c r="I331" s="18"/>
      <c r="L331" s="9"/>
      <c r="Q331" s="77"/>
      <c r="R331" s="87"/>
      <c r="S331" s="87"/>
    </row>
    <row r="332" spans="1:19" s="1" customFormat="1" x14ac:dyDescent="0.2">
      <c r="F332" s="2"/>
      <c r="G332" s="2"/>
      <c r="H332" s="16"/>
      <c r="I332" s="18"/>
      <c r="L332" s="9"/>
      <c r="Q332" s="77"/>
      <c r="R332" s="87"/>
      <c r="S332" s="87"/>
    </row>
    <row r="333" spans="1:19" s="1" customFormat="1" x14ac:dyDescent="0.2">
      <c r="F333" s="2"/>
      <c r="G333" s="2"/>
      <c r="H333" s="16"/>
      <c r="I333" s="18"/>
      <c r="L333" s="9"/>
      <c r="Q333" s="77"/>
      <c r="R333" s="87"/>
      <c r="S333" s="87"/>
    </row>
    <row r="334" spans="1:19" s="1" customFormat="1" x14ac:dyDescent="0.2">
      <c r="F334" s="2"/>
      <c r="G334" s="2"/>
      <c r="H334" s="16"/>
      <c r="I334" s="18"/>
      <c r="L334" s="9"/>
      <c r="Q334" s="77"/>
      <c r="R334" s="87"/>
      <c r="S334" s="87"/>
    </row>
    <row r="335" spans="1:19" s="1" customFormat="1" x14ac:dyDescent="0.2">
      <c r="F335" s="2"/>
      <c r="G335" s="2"/>
      <c r="H335" s="16"/>
      <c r="I335" s="18"/>
      <c r="L335" s="9"/>
      <c r="Q335" s="77"/>
      <c r="R335" s="87"/>
      <c r="S335" s="87"/>
    </row>
    <row r="336" spans="1:19" s="1" customFormat="1" x14ac:dyDescent="0.2">
      <c r="F336" s="2"/>
      <c r="G336" s="2"/>
      <c r="H336" s="16"/>
      <c r="I336" s="18"/>
      <c r="L336" s="9"/>
      <c r="Q336" s="77"/>
      <c r="R336" s="87"/>
      <c r="S336" s="87"/>
    </row>
    <row r="337" spans="6:19" s="1" customFormat="1" x14ac:dyDescent="0.2">
      <c r="F337" s="2"/>
      <c r="G337" s="2"/>
      <c r="H337" s="16"/>
      <c r="I337" s="18"/>
      <c r="L337" s="9"/>
      <c r="Q337" s="77"/>
      <c r="R337" s="87"/>
      <c r="S337" s="87"/>
    </row>
    <row r="338" spans="6:19" s="1" customFormat="1" x14ac:dyDescent="0.2">
      <c r="F338" s="2"/>
      <c r="G338" s="2"/>
      <c r="H338" s="16"/>
      <c r="I338" s="18"/>
      <c r="L338" s="9"/>
      <c r="Q338" s="77"/>
      <c r="R338" s="87"/>
      <c r="S338" s="87"/>
    </row>
    <row r="339" spans="6:19" s="1" customFormat="1" x14ac:dyDescent="0.2">
      <c r="F339" s="2"/>
      <c r="G339" s="2"/>
      <c r="H339" s="16"/>
      <c r="I339" s="18"/>
      <c r="L339" s="9"/>
      <c r="Q339" s="77"/>
      <c r="R339" s="87"/>
      <c r="S339" s="87"/>
    </row>
    <row r="340" spans="6:19" s="1" customFormat="1" x14ac:dyDescent="0.2">
      <c r="F340" s="2"/>
      <c r="G340" s="2"/>
      <c r="H340" s="16"/>
      <c r="I340" s="18"/>
      <c r="L340" s="9"/>
      <c r="Q340" s="77"/>
      <c r="R340" s="87"/>
      <c r="S340" s="87"/>
    </row>
    <row r="341" spans="6:19" s="1" customFormat="1" x14ac:dyDescent="0.2">
      <c r="F341" s="2"/>
      <c r="G341" s="2"/>
      <c r="H341" s="16"/>
      <c r="I341" s="18"/>
      <c r="L341" s="9"/>
      <c r="Q341" s="77"/>
      <c r="R341" s="87"/>
      <c r="S341" s="87"/>
    </row>
    <row r="342" spans="6:19" s="1" customFormat="1" x14ac:dyDescent="0.2">
      <c r="F342" s="2"/>
      <c r="G342" s="2"/>
      <c r="H342" s="16"/>
      <c r="I342" s="18"/>
      <c r="L342" s="9"/>
      <c r="Q342" s="77"/>
      <c r="R342" s="87"/>
      <c r="S342" s="87"/>
    </row>
    <row r="343" spans="6:19" s="1" customFormat="1" x14ac:dyDescent="0.2">
      <c r="F343" s="2"/>
      <c r="G343" s="2"/>
      <c r="H343" s="16"/>
      <c r="I343" s="18"/>
      <c r="L343" s="9"/>
      <c r="Q343" s="77"/>
      <c r="R343" s="87"/>
      <c r="S343" s="87"/>
    </row>
    <row r="344" spans="6:19" s="1" customFormat="1" x14ac:dyDescent="0.2">
      <c r="F344" s="2"/>
      <c r="G344" s="2"/>
      <c r="H344" s="16"/>
      <c r="I344" s="18"/>
      <c r="L344" s="9"/>
      <c r="Q344" s="77"/>
      <c r="R344" s="87"/>
      <c r="S344" s="87"/>
    </row>
    <row r="345" spans="6:19" s="1" customFormat="1" x14ac:dyDescent="0.2">
      <c r="F345" s="2"/>
      <c r="G345" s="2"/>
      <c r="H345" s="16"/>
      <c r="I345" s="18"/>
      <c r="L345" s="9"/>
      <c r="Q345" s="77"/>
      <c r="R345" s="87"/>
      <c r="S345" s="87"/>
    </row>
    <row r="346" spans="6:19" s="1" customFormat="1" x14ac:dyDescent="0.2">
      <c r="F346" s="2"/>
      <c r="G346" s="2"/>
      <c r="H346" s="16"/>
      <c r="I346" s="18"/>
      <c r="L346" s="9"/>
      <c r="Q346" s="77"/>
      <c r="R346" s="87"/>
      <c r="S346" s="87"/>
    </row>
    <row r="347" spans="6:19" s="1" customFormat="1" x14ac:dyDescent="0.2">
      <c r="F347" s="2"/>
      <c r="G347" s="2"/>
      <c r="H347" s="16"/>
      <c r="I347" s="18"/>
      <c r="L347" s="9"/>
      <c r="Q347" s="77"/>
      <c r="R347" s="87"/>
      <c r="S347" s="87"/>
    </row>
    <row r="348" spans="6:19" s="1" customFormat="1" x14ac:dyDescent="0.2">
      <c r="F348" s="2"/>
      <c r="G348" s="2"/>
      <c r="H348" s="16"/>
      <c r="I348" s="18"/>
      <c r="L348" s="9"/>
      <c r="Q348" s="77"/>
      <c r="R348" s="87"/>
      <c r="S348" s="87"/>
    </row>
    <row r="349" spans="6:19" s="1" customFormat="1" x14ac:dyDescent="0.2">
      <c r="F349" s="2"/>
      <c r="G349" s="2"/>
      <c r="H349" s="16"/>
      <c r="I349" s="18"/>
      <c r="L349" s="9"/>
      <c r="Q349" s="77"/>
      <c r="R349" s="87"/>
      <c r="S349" s="87"/>
    </row>
    <row r="350" spans="6:19" s="1" customFormat="1" x14ac:dyDescent="0.2">
      <c r="F350" s="2"/>
      <c r="G350" s="2"/>
      <c r="H350" s="16"/>
      <c r="I350" s="18"/>
      <c r="L350" s="9"/>
      <c r="Q350" s="77"/>
      <c r="R350" s="87"/>
      <c r="S350" s="87"/>
    </row>
    <row r="351" spans="6:19" s="1" customFormat="1" x14ac:dyDescent="0.2">
      <c r="F351" s="2"/>
      <c r="G351" s="2"/>
      <c r="H351" s="16"/>
      <c r="I351" s="18"/>
      <c r="L351" s="9"/>
      <c r="Q351" s="77"/>
      <c r="R351" s="87"/>
      <c r="S351" s="87"/>
    </row>
    <row r="352" spans="6:19" s="1" customFormat="1" x14ac:dyDescent="0.2">
      <c r="F352" s="2"/>
      <c r="G352" s="2"/>
      <c r="H352" s="16"/>
      <c r="I352" s="18"/>
      <c r="L352" s="9"/>
      <c r="Q352" s="77"/>
      <c r="R352" s="87"/>
      <c r="S352" s="87"/>
    </row>
    <row r="353" spans="6:19" s="1" customFormat="1" x14ac:dyDescent="0.2">
      <c r="F353" s="2"/>
      <c r="G353" s="2"/>
      <c r="H353" s="16"/>
      <c r="I353" s="18"/>
      <c r="L353" s="9"/>
      <c r="Q353" s="77"/>
      <c r="R353" s="87"/>
      <c r="S353" s="87"/>
    </row>
    <row r="354" spans="6:19" s="1" customFormat="1" x14ac:dyDescent="0.2">
      <c r="F354" s="2"/>
      <c r="G354" s="2"/>
      <c r="H354" s="16"/>
      <c r="I354" s="18"/>
      <c r="L354" s="9"/>
      <c r="Q354" s="77"/>
      <c r="R354" s="87"/>
      <c r="S354" s="87"/>
    </row>
    <row r="355" spans="6:19" s="1" customFormat="1" x14ac:dyDescent="0.2">
      <c r="F355" s="2"/>
      <c r="G355" s="2"/>
      <c r="H355" s="16"/>
      <c r="I355" s="18"/>
      <c r="L355" s="9"/>
      <c r="Q355" s="77"/>
      <c r="R355" s="87"/>
      <c r="S355" s="87"/>
    </row>
    <row r="356" spans="6:19" s="1" customFormat="1" x14ac:dyDescent="0.2">
      <c r="F356" s="2"/>
      <c r="G356" s="2"/>
      <c r="H356" s="16"/>
      <c r="I356" s="18"/>
      <c r="L356" s="9"/>
      <c r="Q356" s="77"/>
      <c r="R356" s="87"/>
      <c r="S356" s="87"/>
    </row>
    <row r="357" spans="6:19" s="1" customFormat="1" x14ac:dyDescent="0.2">
      <c r="F357" s="2"/>
      <c r="G357" s="2"/>
      <c r="H357" s="16"/>
      <c r="I357" s="18"/>
      <c r="L357" s="9"/>
      <c r="Q357" s="77"/>
      <c r="R357" s="87"/>
      <c r="S357" s="87"/>
    </row>
    <row r="358" spans="6:19" s="1" customFormat="1" x14ac:dyDescent="0.2">
      <c r="F358" s="2"/>
      <c r="G358" s="2"/>
      <c r="H358" s="16"/>
      <c r="I358" s="18"/>
      <c r="L358" s="9"/>
      <c r="Q358" s="77"/>
      <c r="R358" s="87"/>
      <c r="S358" s="87"/>
    </row>
    <row r="359" spans="6:19" s="1" customFormat="1" x14ac:dyDescent="0.2">
      <c r="F359" s="2"/>
      <c r="G359" s="2"/>
      <c r="H359" s="16"/>
      <c r="I359" s="18"/>
      <c r="L359" s="9"/>
      <c r="Q359" s="77"/>
      <c r="R359" s="87"/>
      <c r="S359" s="87"/>
    </row>
    <row r="360" spans="6:19" s="1" customFormat="1" x14ac:dyDescent="0.2">
      <c r="F360" s="2"/>
      <c r="G360" s="2"/>
      <c r="H360" s="16"/>
      <c r="I360" s="18"/>
      <c r="L360" s="9"/>
      <c r="Q360" s="77"/>
      <c r="R360" s="87"/>
      <c r="S360" s="87"/>
    </row>
    <row r="361" spans="6:19" s="1" customFormat="1" x14ac:dyDescent="0.2">
      <c r="F361" s="2"/>
      <c r="G361" s="2"/>
      <c r="H361" s="16"/>
      <c r="I361" s="18"/>
      <c r="L361" s="9"/>
      <c r="Q361" s="77"/>
      <c r="R361" s="87"/>
      <c r="S361" s="87"/>
    </row>
    <row r="362" spans="6:19" s="1" customFormat="1" x14ac:dyDescent="0.2">
      <c r="F362" s="2"/>
      <c r="G362" s="2"/>
      <c r="H362" s="16"/>
      <c r="I362" s="18"/>
      <c r="L362" s="9"/>
      <c r="Q362" s="77"/>
      <c r="R362" s="87"/>
      <c r="S362" s="87"/>
    </row>
    <row r="363" spans="6:19" s="1" customFormat="1" x14ac:dyDescent="0.2">
      <c r="F363" s="2"/>
      <c r="G363" s="2"/>
      <c r="H363" s="16"/>
      <c r="I363" s="18"/>
      <c r="L363" s="9"/>
      <c r="Q363" s="77"/>
      <c r="R363" s="87"/>
      <c r="S363" s="87"/>
    </row>
    <row r="364" spans="6:19" s="1" customFormat="1" x14ac:dyDescent="0.2">
      <c r="F364" s="2"/>
      <c r="G364" s="2"/>
      <c r="H364" s="16"/>
      <c r="I364" s="18"/>
      <c r="L364" s="9"/>
      <c r="Q364" s="77"/>
      <c r="R364" s="87"/>
      <c r="S364" s="87"/>
    </row>
    <row r="365" spans="6:19" s="1" customFormat="1" x14ac:dyDescent="0.2">
      <c r="F365" s="2"/>
      <c r="G365" s="2"/>
      <c r="H365" s="16"/>
      <c r="I365" s="18"/>
      <c r="L365" s="9"/>
      <c r="Q365" s="77"/>
      <c r="R365" s="87"/>
      <c r="S365" s="87"/>
    </row>
    <row r="366" spans="6:19" s="1" customFormat="1" x14ac:dyDescent="0.2">
      <c r="F366" s="2"/>
      <c r="G366" s="2"/>
      <c r="H366" s="16"/>
      <c r="I366" s="18"/>
      <c r="L366" s="9"/>
      <c r="Q366" s="77"/>
      <c r="R366" s="87"/>
      <c r="S366" s="87"/>
    </row>
    <row r="367" spans="6:19" s="1" customFormat="1" x14ac:dyDescent="0.2">
      <c r="F367" s="2"/>
      <c r="G367" s="2"/>
      <c r="H367" s="16"/>
      <c r="I367" s="18"/>
      <c r="L367" s="9"/>
      <c r="Q367" s="77"/>
      <c r="R367" s="87"/>
      <c r="S367" s="87"/>
    </row>
    <row r="368" spans="6:19" s="1" customFormat="1" x14ac:dyDescent="0.2">
      <c r="F368" s="2"/>
      <c r="G368" s="2"/>
      <c r="H368" s="16"/>
      <c r="I368" s="18"/>
      <c r="L368" s="9"/>
      <c r="Q368" s="77"/>
      <c r="R368" s="87"/>
      <c r="S368" s="87"/>
    </row>
    <row r="369" spans="6:19" s="1" customFormat="1" x14ac:dyDescent="0.2">
      <c r="F369" s="2"/>
      <c r="G369" s="2"/>
      <c r="H369" s="16"/>
      <c r="I369" s="18"/>
      <c r="L369" s="9"/>
      <c r="Q369" s="77"/>
      <c r="R369" s="87"/>
      <c r="S369" s="87"/>
    </row>
    <row r="370" spans="6:19" s="1" customFormat="1" x14ac:dyDescent="0.2">
      <c r="F370" s="2"/>
      <c r="G370" s="2"/>
      <c r="H370" s="16"/>
      <c r="I370" s="18"/>
      <c r="L370" s="9"/>
      <c r="Q370" s="77"/>
      <c r="R370" s="87"/>
      <c r="S370" s="87"/>
    </row>
    <row r="371" spans="6:19" s="1" customFormat="1" x14ac:dyDescent="0.2">
      <c r="F371" s="2"/>
      <c r="G371" s="2"/>
      <c r="H371" s="16"/>
      <c r="I371" s="18"/>
      <c r="L371" s="9"/>
      <c r="Q371" s="77"/>
      <c r="R371" s="87"/>
      <c r="S371" s="87"/>
    </row>
    <row r="372" spans="6:19" s="1" customFormat="1" x14ac:dyDescent="0.2">
      <c r="F372" s="2"/>
      <c r="G372" s="2"/>
      <c r="H372" s="16"/>
      <c r="I372" s="18"/>
      <c r="L372" s="9"/>
      <c r="Q372" s="77"/>
      <c r="R372" s="87"/>
      <c r="S372" s="87"/>
    </row>
    <row r="373" spans="6:19" s="1" customFormat="1" x14ac:dyDescent="0.2">
      <c r="F373" s="2"/>
      <c r="G373" s="2"/>
      <c r="H373" s="16"/>
      <c r="I373" s="18"/>
      <c r="L373" s="9"/>
      <c r="Q373" s="77"/>
      <c r="R373" s="87"/>
      <c r="S373" s="87"/>
    </row>
    <row r="374" spans="6:19" s="1" customFormat="1" x14ac:dyDescent="0.2">
      <c r="F374" s="2"/>
      <c r="G374" s="2"/>
      <c r="H374" s="16"/>
      <c r="I374" s="18"/>
      <c r="L374" s="9"/>
      <c r="Q374" s="77"/>
      <c r="R374" s="87"/>
      <c r="S374" s="87"/>
    </row>
    <row r="375" spans="6:19" s="1" customFormat="1" x14ac:dyDescent="0.2">
      <c r="F375" s="2"/>
      <c r="G375" s="2"/>
      <c r="H375" s="16"/>
      <c r="I375" s="18"/>
      <c r="L375" s="9"/>
      <c r="Q375" s="77"/>
      <c r="R375" s="87"/>
      <c r="S375" s="87"/>
    </row>
    <row r="376" spans="6:19" s="1" customFormat="1" x14ac:dyDescent="0.2">
      <c r="F376" s="2"/>
      <c r="G376" s="2"/>
      <c r="H376" s="16"/>
      <c r="I376" s="18"/>
      <c r="L376" s="9"/>
      <c r="Q376" s="77"/>
      <c r="R376" s="87"/>
      <c r="S376" s="87"/>
    </row>
    <row r="377" spans="6:19" s="1" customFormat="1" x14ac:dyDescent="0.2">
      <c r="F377" s="2"/>
      <c r="G377" s="2"/>
      <c r="H377" s="16"/>
      <c r="I377" s="18"/>
      <c r="L377" s="9"/>
      <c r="Q377" s="77"/>
      <c r="R377" s="87"/>
      <c r="S377" s="87"/>
    </row>
    <row r="378" spans="6:19" s="1" customFormat="1" x14ac:dyDescent="0.2">
      <c r="F378" s="2"/>
      <c r="G378" s="2"/>
      <c r="H378" s="16"/>
      <c r="I378" s="18"/>
      <c r="L378" s="9"/>
      <c r="Q378" s="77"/>
      <c r="R378" s="87"/>
      <c r="S378" s="87"/>
    </row>
    <row r="379" spans="6:19" s="1" customFormat="1" x14ac:dyDescent="0.2">
      <c r="F379" s="2"/>
      <c r="G379" s="2"/>
      <c r="H379" s="16"/>
      <c r="I379" s="18"/>
      <c r="L379" s="9"/>
      <c r="Q379" s="77"/>
      <c r="R379" s="87"/>
      <c r="S379" s="87"/>
    </row>
    <row r="380" spans="6:19" s="1" customFormat="1" x14ac:dyDescent="0.2">
      <c r="F380" s="2"/>
      <c r="G380" s="2"/>
      <c r="H380" s="16"/>
      <c r="I380" s="18"/>
      <c r="L380" s="9"/>
      <c r="Q380" s="77"/>
      <c r="R380" s="87"/>
      <c r="S380" s="87"/>
    </row>
    <row r="381" spans="6:19" s="1" customFormat="1" x14ac:dyDescent="0.2">
      <c r="F381" s="2"/>
      <c r="G381" s="2"/>
      <c r="H381" s="16"/>
      <c r="I381" s="18"/>
      <c r="L381" s="9"/>
      <c r="Q381" s="77"/>
      <c r="R381" s="87"/>
      <c r="S381" s="87"/>
    </row>
    <row r="382" spans="6:19" s="1" customFormat="1" x14ac:dyDescent="0.2">
      <c r="F382" s="2"/>
      <c r="G382" s="2"/>
      <c r="H382" s="16"/>
      <c r="I382" s="18"/>
      <c r="L382" s="9"/>
      <c r="Q382" s="77"/>
      <c r="R382" s="87"/>
      <c r="S382" s="87"/>
    </row>
    <row r="383" spans="6:19" s="1" customFormat="1" x14ac:dyDescent="0.2">
      <c r="F383" s="2"/>
      <c r="G383" s="2"/>
      <c r="H383" s="16"/>
      <c r="I383" s="18"/>
      <c r="L383" s="9"/>
      <c r="Q383" s="77"/>
      <c r="R383" s="87"/>
      <c r="S383" s="87"/>
    </row>
    <row r="384" spans="6:19" s="1" customFormat="1" x14ac:dyDescent="0.2">
      <c r="F384" s="2"/>
      <c r="G384" s="2"/>
      <c r="H384" s="16"/>
      <c r="I384" s="18"/>
      <c r="L384" s="9"/>
      <c r="Q384" s="77"/>
      <c r="R384" s="87"/>
      <c r="S384" s="87"/>
    </row>
    <row r="385" spans="6:19" s="1" customFormat="1" x14ac:dyDescent="0.2">
      <c r="F385" s="2"/>
      <c r="G385" s="2"/>
      <c r="H385" s="16"/>
      <c r="I385" s="18"/>
      <c r="L385" s="9"/>
      <c r="Q385" s="77"/>
      <c r="R385" s="87"/>
      <c r="S385" s="87"/>
    </row>
    <row r="386" spans="6:19" s="1" customFormat="1" x14ac:dyDescent="0.2">
      <c r="F386" s="2"/>
      <c r="G386" s="2"/>
      <c r="H386" s="16"/>
      <c r="I386" s="18"/>
      <c r="L386" s="9"/>
      <c r="Q386" s="77"/>
      <c r="R386" s="87"/>
      <c r="S386" s="87"/>
    </row>
    <row r="387" spans="6:19" s="1" customFormat="1" x14ac:dyDescent="0.2">
      <c r="F387" s="2"/>
      <c r="G387" s="2"/>
      <c r="H387" s="16"/>
      <c r="I387" s="18"/>
      <c r="L387" s="9"/>
      <c r="Q387" s="77"/>
      <c r="R387" s="87"/>
      <c r="S387" s="87"/>
    </row>
    <row r="388" spans="6:19" s="1" customFormat="1" x14ac:dyDescent="0.2">
      <c r="F388" s="2"/>
      <c r="G388" s="2"/>
      <c r="H388" s="16"/>
      <c r="I388" s="18"/>
      <c r="L388" s="9"/>
      <c r="Q388" s="77"/>
      <c r="R388" s="87"/>
      <c r="S388" s="87"/>
    </row>
    <row r="389" spans="6:19" s="1" customFormat="1" x14ac:dyDescent="0.2">
      <c r="F389" s="2"/>
      <c r="G389" s="2"/>
      <c r="H389" s="16"/>
      <c r="I389" s="18"/>
      <c r="L389" s="9"/>
      <c r="Q389" s="77"/>
      <c r="R389" s="87"/>
      <c r="S389" s="87"/>
    </row>
    <row r="390" spans="6:19" s="1" customFormat="1" x14ac:dyDescent="0.2">
      <c r="F390" s="2"/>
      <c r="G390" s="2"/>
      <c r="H390" s="16"/>
      <c r="I390" s="18"/>
      <c r="L390" s="9"/>
      <c r="Q390" s="77"/>
      <c r="R390" s="87"/>
      <c r="S390" s="87"/>
    </row>
    <row r="391" spans="6:19" s="1" customFormat="1" x14ac:dyDescent="0.2">
      <c r="F391" s="2"/>
      <c r="G391" s="2"/>
      <c r="H391" s="16"/>
      <c r="I391" s="18"/>
      <c r="L391" s="9"/>
      <c r="Q391" s="77"/>
      <c r="R391" s="87"/>
      <c r="S391" s="87"/>
    </row>
    <row r="392" spans="6:19" s="1" customFormat="1" x14ac:dyDescent="0.2">
      <c r="F392" s="2"/>
      <c r="G392" s="2"/>
      <c r="H392" s="16"/>
      <c r="I392" s="18"/>
      <c r="L392" s="9"/>
      <c r="Q392" s="77"/>
      <c r="R392" s="87"/>
      <c r="S392" s="87"/>
    </row>
    <row r="393" spans="6:19" s="1" customFormat="1" x14ac:dyDescent="0.2">
      <c r="F393" s="2"/>
      <c r="G393" s="2"/>
      <c r="H393" s="16"/>
      <c r="I393" s="18"/>
      <c r="L393" s="9"/>
      <c r="Q393" s="77"/>
      <c r="R393" s="87"/>
      <c r="S393" s="87"/>
    </row>
    <row r="394" spans="6:19" s="1" customFormat="1" x14ac:dyDescent="0.2">
      <c r="F394" s="2"/>
      <c r="G394" s="2"/>
      <c r="H394" s="16"/>
      <c r="I394" s="18"/>
      <c r="L394" s="9"/>
      <c r="Q394" s="77"/>
      <c r="R394" s="87"/>
      <c r="S394" s="87"/>
    </row>
    <row r="395" spans="6:19" s="1" customFormat="1" x14ac:dyDescent="0.2">
      <c r="F395" s="2"/>
      <c r="G395" s="2"/>
      <c r="H395" s="16"/>
      <c r="I395" s="18"/>
      <c r="L395" s="9"/>
      <c r="Q395" s="77"/>
      <c r="R395" s="87"/>
      <c r="S395" s="87"/>
    </row>
    <row r="396" spans="6:19" s="1" customFormat="1" x14ac:dyDescent="0.2">
      <c r="F396" s="2"/>
      <c r="G396" s="2"/>
      <c r="H396" s="16"/>
      <c r="I396" s="18"/>
      <c r="L396" s="9"/>
      <c r="Q396" s="77"/>
      <c r="R396" s="87"/>
      <c r="S396" s="87"/>
    </row>
    <row r="397" spans="6:19" s="1" customFormat="1" x14ac:dyDescent="0.2">
      <c r="F397" s="2"/>
      <c r="G397" s="2"/>
      <c r="H397" s="16"/>
      <c r="I397" s="18"/>
      <c r="L397" s="9"/>
      <c r="Q397" s="77"/>
      <c r="R397" s="87"/>
      <c r="S397" s="87"/>
    </row>
    <row r="398" spans="6:19" s="1" customFormat="1" x14ac:dyDescent="0.2">
      <c r="F398" s="2"/>
      <c r="G398" s="2"/>
      <c r="H398" s="16"/>
      <c r="I398" s="18"/>
      <c r="L398" s="9"/>
      <c r="Q398" s="77"/>
      <c r="R398" s="87"/>
      <c r="S398" s="87"/>
    </row>
    <row r="399" spans="6:19" s="1" customFormat="1" x14ac:dyDescent="0.2">
      <c r="F399" s="2"/>
      <c r="G399" s="2"/>
      <c r="H399" s="16"/>
      <c r="I399" s="18"/>
      <c r="L399" s="9"/>
      <c r="Q399" s="77"/>
      <c r="R399" s="87"/>
      <c r="S399" s="87"/>
    </row>
    <row r="400" spans="6:19" s="1" customFormat="1" x14ac:dyDescent="0.2">
      <c r="F400" s="2"/>
      <c r="G400" s="2"/>
      <c r="H400" s="16"/>
      <c r="I400" s="18"/>
      <c r="L400" s="9"/>
      <c r="Q400" s="77"/>
      <c r="R400" s="87"/>
      <c r="S400" s="87"/>
    </row>
    <row r="401" spans="6:19" s="1" customFormat="1" x14ac:dyDescent="0.2">
      <c r="F401" s="2"/>
      <c r="G401" s="2"/>
      <c r="H401" s="16"/>
      <c r="I401" s="18"/>
      <c r="L401" s="9"/>
      <c r="Q401" s="77"/>
      <c r="R401" s="87"/>
      <c r="S401" s="87"/>
    </row>
    <row r="402" spans="6:19" s="1" customFormat="1" x14ac:dyDescent="0.2">
      <c r="F402" s="2"/>
      <c r="G402" s="2"/>
      <c r="H402" s="16"/>
      <c r="I402" s="18"/>
      <c r="L402" s="9"/>
      <c r="Q402" s="77"/>
      <c r="R402" s="87"/>
      <c r="S402" s="87"/>
    </row>
    <row r="403" spans="6:19" s="1" customFormat="1" x14ac:dyDescent="0.2">
      <c r="F403" s="2"/>
      <c r="G403" s="2"/>
      <c r="H403" s="16"/>
      <c r="I403" s="18"/>
      <c r="L403" s="9"/>
      <c r="Q403" s="77"/>
      <c r="R403" s="87"/>
      <c r="S403" s="87"/>
    </row>
    <row r="404" spans="6:19" s="1" customFormat="1" x14ac:dyDescent="0.2">
      <c r="F404" s="2"/>
      <c r="G404" s="2"/>
      <c r="H404" s="16"/>
      <c r="I404" s="18"/>
      <c r="L404" s="9"/>
      <c r="Q404" s="77"/>
      <c r="R404" s="87"/>
      <c r="S404" s="87"/>
    </row>
    <row r="405" spans="6:19" s="1" customFormat="1" x14ac:dyDescent="0.2">
      <c r="F405" s="2"/>
      <c r="G405" s="2"/>
      <c r="H405" s="16"/>
      <c r="I405" s="18"/>
      <c r="L405" s="9"/>
      <c r="Q405" s="77"/>
      <c r="R405" s="87"/>
      <c r="S405" s="87"/>
    </row>
    <row r="406" spans="6:19" s="1" customFormat="1" x14ac:dyDescent="0.2">
      <c r="F406" s="2"/>
      <c r="G406" s="2"/>
      <c r="H406" s="16"/>
      <c r="I406" s="18"/>
      <c r="L406" s="9"/>
      <c r="Q406" s="77"/>
      <c r="R406" s="87"/>
      <c r="S406" s="87"/>
    </row>
    <row r="407" spans="6:19" s="1" customFormat="1" x14ac:dyDescent="0.2">
      <c r="F407" s="2"/>
      <c r="G407" s="2"/>
      <c r="H407" s="16"/>
      <c r="I407" s="18"/>
      <c r="L407" s="9"/>
      <c r="Q407" s="77"/>
      <c r="R407" s="87"/>
      <c r="S407" s="87"/>
    </row>
    <row r="408" spans="6:19" s="1" customFormat="1" x14ac:dyDescent="0.2">
      <c r="F408" s="2"/>
      <c r="G408" s="2"/>
      <c r="H408" s="16"/>
      <c r="I408" s="18"/>
      <c r="L408" s="9"/>
      <c r="Q408" s="77"/>
      <c r="R408" s="87"/>
      <c r="S408" s="87"/>
    </row>
    <row r="409" spans="6:19" s="1" customFormat="1" x14ac:dyDescent="0.2">
      <c r="F409" s="2"/>
      <c r="G409" s="2"/>
      <c r="H409" s="16"/>
      <c r="I409" s="18"/>
      <c r="L409" s="9"/>
      <c r="Q409" s="77"/>
      <c r="R409" s="87"/>
      <c r="S409" s="87"/>
    </row>
    <row r="410" spans="6:19" s="1" customFormat="1" x14ac:dyDescent="0.2">
      <c r="F410" s="2"/>
      <c r="G410" s="2"/>
      <c r="H410" s="16"/>
      <c r="I410" s="18"/>
      <c r="L410" s="9"/>
      <c r="Q410" s="77"/>
      <c r="R410" s="87"/>
      <c r="S410" s="87"/>
    </row>
    <row r="411" spans="6:19" s="1" customFormat="1" x14ac:dyDescent="0.2">
      <c r="F411" s="2"/>
      <c r="G411" s="2"/>
      <c r="H411" s="16"/>
      <c r="I411" s="18"/>
      <c r="L411" s="9"/>
      <c r="Q411" s="77"/>
      <c r="R411" s="87"/>
      <c r="S411" s="87"/>
    </row>
    <row r="412" spans="6:19" s="1" customFormat="1" x14ac:dyDescent="0.2">
      <c r="F412" s="2"/>
      <c r="G412" s="2"/>
      <c r="H412" s="16"/>
      <c r="I412" s="18"/>
      <c r="L412" s="9"/>
      <c r="Q412" s="77"/>
      <c r="R412" s="87"/>
      <c r="S412" s="87"/>
    </row>
    <row r="413" spans="6:19" s="1" customFormat="1" x14ac:dyDescent="0.2">
      <c r="F413" s="2"/>
      <c r="G413" s="2"/>
      <c r="H413" s="16"/>
      <c r="I413" s="18"/>
      <c r="L413" s="9"/>
      <c r="Q413" s="77"/>
      <c r="R413" s="87"/>
      <c r="S413" s="87"/>
    </row>
    <row r="414" spans="6:19" s="1" customFormat="1" x14ac:dyDescent="0.2">
      <c r="F414" s="2"/>
      <c r="G414" s="2"/>
      <c r="H414" s="16"/>
      <c r="I414" s="18"/>
      <c r="L414" s="9"/>
      <c r="Q414" s="77"/>
      <c r="R414" s="87"/>
      <c r="S414" s="87"/>
    </row>
    <row r="415" spans="6:19" s="1" customFormat="1" x14ac:dyDescent="0.2">
      <c r="F415" s="2"/>
      <c r="G415" s="2"/>
      <c r="H415" s="16"/>
      <c r="I415" s="18"/>
      <c r="L415" s="9"/>
      <c r="Q415" s="77"/>
      <c r="R415" s="87"/>
      <c r="S415" s="87"/>
    </row>
    <row r="416" spans="6:19" s="1" customFormat="1" x14ac:dyDescent="0.2">
      <c r="F416" s="2"/>
      <c r="G416" s="2"/>
      <c r="H416" s="16"/>
      <c r="I416" s="18"/>
      <c r="L416" s="9"/>
      <c r="Q416" s="77"/>
      <c r="R416" s="87"/>
      <c r="S416" s="87"/>
    </row>
    <row r="417" spans="6:19" s="1" customFormat="1" x14ac:dyDescent="0.2">
      <c r="F417" s="2"/>
      <c r="G417" s="2"/>
      <c r="H417" s="16"/>
      <c r="I417" s="18"/>
      <c r="L417" s="9"/>
      <c r="Q417" s="77"/>
      <c r="R417" s="87"/>
      <c r="S417" s="87"/>
    </row>
    <row r="418" spans="6:19" s="1" customFormat="1" x14ac:dyDescent="0.2">
      <c r="F418" s="2"/>
      <c r="G418" s="2"/>
      <c r="H418" s="16"/>
      <c r="I418" s="18"/>
      <c r="L418" s="9"/>
      <c r="Q418" s="77"/>
      <c r="R418" s="87"/>
      <c r="S418" s="87"/>
    </row>
    <row r="419" spans="6:19" s="1" customFormat="1" x14ac:dyDescent="0.2">
      <c r="F419" s="2"/>
      <c r="G419" s="2"/>
      <c r="H419" s="16"/>
      <c r="I419" s="18"/>
      <c r="L419" s="9"/>
      <c r="Q419" s="77"/>
      <c r="R419" s="87"/>
      <c r="S419" s="87"/>
    </row>
    <row r="420" spans="6:19" s="1" customFormat="1" x14ac:dyDescent="0.2">
      <c r="F420" s="2"/>
      <c r="G420" s="2"/>
      <c r="H420" s="16"/>
      <c r="I420" s="18"/>
      <c r="L420" s="9"/>
      <c r="Q420" s="77"/>
      <c r="R420" s="87"/>
      <c r="S420" s="87"/>
    </row>
    <row r="421" spans="6:19" s="1" customFormat="1" x14ac:dyDescent="0.2">
      <c r="F421" s="2"/>
      <c r="G421" s="2"/>
      <c r="H421" s="16"/>
      <c r="I421" s="18"/>
      <c r="L421" s="9"/>
      <c r="Q421" s="77"/>
      <c r="R421" s="87"/>
      <c r="S421" s="87"/>
    </row>
    <row r="422" spans="6:19" s="1" customFormat="1" x14ac:dyDescent="0.2">
      <c r="F422" s="2"/>
      <c r="G422" s="2"/>
      <c r="H422" s="16"/>
      <c r="I422" s="18"/>
      <c r="L422" s="9"/>
      <c r="Q422" s="77"/>
      <c r="R422" s="87"/>
      <c r="S422" s="87"/>
    </row>
    <row r="423" spans="6:19" s="1" customFormat="1" x14ac:dyDescent="0.2">
      <c r="F423" s="2"/>
      <c r="G423" s="2"/>
      <c r="H423" s="16"/>
      <c r="I423" s="18"/>
      <c r="L423" s="9"/>
      <c r="Q423" s="77"/>
      <c r="R423" s="87"/>
      <c r="S423" s="87"/>
    </row>
    <row r="424" spans="6:19" s="1" customFormat="1" x14ac:dyDescent="0.2">
      <c r="F424" s="2"/>
      <c r="G424" s="2"/>
      <c r="H424" s="16"/>
      <c r="I424" s="18"/>
      <c r="L424" s="9"/>
      <c r="Q424" s="77"/>
      <c r="R424" s="87"/>
      <c r="S424" s="87"/>
    </row>
    <row r="425" spans="6:19" s="1" customFormat="1" x14ac:dyDescent="0.2">
      <c r="F425" s="2"/>
      <c r="G425" s="2"/>
      <c r="H425" s="16"/>
      <c r="I425" s="18"/>
      <c r="L425" s="9"/>
      <c r="Q425" s="77"/>
      <c r="R425" s="87"/>
      <c r="S425" s="87"/>
    </row>
    <row r="426" spans="6:19" s="1" customFormat="1" x14ac:dyDescent="0.2">
      <c r="F426" s="2"/>
      <c r="G426" s="2"/>
      <c r="H426" s="16"/>
      <c r="I426" s="18"/>
      <c r="L426" s="9"/>
      <c r="Q426" s="77"/>
      <c r="R426" s="87"/>
      <c r="S426" s="87"/>
    </row>
    <row r="427" spans="6:19" s="1" customFormat="1" x14ac:dyDescent="0.2">
      <c r="F427" s="2"/>
      <c r="G427" s="2"/>
      <c r="H427" s="16"/>
      <c r="I427" s="18"/>
      <c r="L427" s="9"/>
      <c r="Q427" s="77"/>
      <c r="R427" s="87"/>
      <c r="S427" s="87"/>
    </row>
    <row r="428" spans="6:19" s="1" customFormat="1" x14ac:dyDescent="0.2">
      <c r="F428" s="2"/>
      <c r="G428" s="2"/>
      <c r="H428" s="16"/>
      <c r="I428" s="18"/>
      <c r="L428" s="9"/>
      <c r="Q428" s="77"/>
      <c r="R428" s="87"/>
      <c r="S428" s="87"/>
    </row>
    <row r="429" spans="6:19" s="1" customFormat="1" x14ac:dyDescent="0.2">
      <c r="F429" s="2"/>
      <c r="G429" s="2"/>
      <c r="H429" s="16"/>
      <c r="I429" s="18"/>
      <c r="L429" s="9"/>
      <c r="Q429" s="77"/>
      <c r="R429" s="87"/>
      <c r="S429" s="87"/>
    </row>
    <row r="430" spans="6:19" s="1" customFormat="1" x14ac:dyDescent="0.2">
      <c r="F430" s="2"/>
      <c r="G430" s="2"/>
      <c r="H430" s="16"/>
      <c r="I430" s="18"/>
      <c r="L430" s="9"/>
      <c r="Q430" s="77"/>
      <c r="R430" s="87"/>
      <c r="S430" s="87"/>
    </row>
    <row r="431" spans="6:19" s="1" customFormat="1" x14ac:dyDescent="0.2">
      <c r="F431" s="2"/>
      <c r="G431" s="2"/>
      <c r="H431" s="16"/>
      <c r="I431" s="18"/>
      <c r="L431" s="9"/>
      <c r="Q431" s="77"/>
      <c r="R431" s="87"/>
      <c r="S431" s="87"/>
    </row>
    <row r="432" spans="6:19" s="1" customFormat="1" x14ac:dyDescent="0.2">
      <c r="F432" s="2"/>
      <c r="G432" s="2"/>
      <c r="H432" s="16"/>
      <c r="I432" s="18"/>
      <c r="L432" s="9"/>
      <c r="Q432" s="77"/>
      <c r="R432" s="87"/>
      <c r="S432" s="87"/>
    </row>
    <row r="433" spans="6:19" s="1" customFormat="1" x14ac:dyDescent="0.2">
      <c r="F433" s="2"/>
      <c r="G433" s="2"/>
      <c r="H433" s="16"/>
      <c r="I433" s="18"/>
      <c r="L433" s="9"/>
      <c r="Q433" s="77"/>
      <c r="R433" s="87"/>
      <c r="S433" s="87"/>
    </row>
    <row r="434" spans="6:19" s="1" customFormat="1" x14ac:dyDescent="0.2">
      <c r="F434" s="2"/>
      <c r="G434" s="2"/>
      <c r="H434" s="16"/>
      <c r="I434" s="18"/>
      <c r="L434" s="9"/>
      <c r="Q434" s="77"/>
      <c r="R434" s="87"/>
      <c r="S434" s="87"/>
    </row>
    <row r="435" spans="6:19" s="1" customFormat="1" x14ac:dyDescent="0.2">
      <c r="F435" s="2"/>
      <c r="G435" s="2"/>
      <c r="H435" s="16"/>
      <c r="I435" s="18"/>
      <c r="L435" s="9"/>
      <c r="Q435" s="77"/>
      <c r="R435" s="87"/>
      <c r="S435" s="87"/>
    </row>
    <row r="436" spans="6:19" s="1" customFormat="1" x14ac:dyDescent="0.2">
      <c r="F436" s="2"/>
      <c r="G436" s="2"/>
      <c r="H436" s="16"/>
      <c r="I436" s="18"/>
      <c r="L436" s="9"/>
      <c r="Q436" s="77"/>
      <c r="R436" s="87"/>
      <c r="S436" s="87"/>
    </row>
    <row r="437" spans="6:19" s="1" customFormat="1" x14ac:dyDescent="0.2">
      <c r="F437" s="2"/>
      <c r="G437" s="2"/>
      <c r="H437" s="16"/>
      <c r="I437" s="18"/>
      <c r="L437" s="9"/>
      <c r="Q437" s="77"/>
      <c r="R437" s="87"/>
      <c r="S437" s="87"/>
    </row>
    <row r="438" spans="6:19" s="1" customFormat="1" x14ac:dyDescent="0.2">
      <c r="F438" s="2"/>
      <c r="G438" s="2"/>
      <c r="H438" s="16"/>
      <c r="I438" s="18"/>
      <c r="L438" s="9"/>
      <c r="Q438" s="77"/>
      <c r="R438" s="87"/>
      <c r="S438" s="87"/>
    </row>
    <row r="439" spans="6:19" s="1" customFormat="1" x14ac:dyDescent="0.2">
      <c r="F439" s="2"/>
      <c r="G439" s="2"/>
      <c r="H439" s="16"/>
      <c r="I439" s="18"/>
      <c r="L439" s="9"/>
      <c r="Q439" s="77"/>
      <c r="R439" s="87"/>
      <c r="S439" s="87"/>
    </row>
    <row r="440" spans="6:19" s="1" customFormat="1" x14ac:dyDescent="0.2">
      <c r="F440" s="2"/>
      <c r="G440" s="2"/>
      <c r="H440" s="16"/>
      <c r="I440" s="18"/>
      <c r="L440" s="9"/>
      <c r="Q440" s="77"/>
      <c r="R440" s="87"/>
      <c r="S440" s="87"/>
    </row>
    <row r="441" spans="6:19" s="1" customFormat="1" x14ac:dyDescent="0.2">
      <c r="F441" s="2"/>
      <c r="G441" s="2"/>
      <c r="H441" s="16"/>
      <c r="I441" s="18"/>
      <c r="L441" s="9"/>
      <c r="Q441" s="77"/>
      <c r="R441" s="87"/>
      <c r="S441" s="87"/>
    </row>
    <row r="442" spans="6:19" s="1" customFormat="1" x14ac:dyDescent="0.2">
      <c r="F442" s="2"/>
      <c r="G442" s="2"/>
      <c r="H442" s="16"/>
      <c r="I442" s="18"/>
      <c r="L442" s="9"/>
      <c r="Q442" s="77"/>
      <c r="R442" s="87"/>
      <c r="S442" s="87"/>
    </row>
    <row r="443" spans="6:19" s="1" customFormat="1" x14ac:dyDescent="0.2">
      <c r="F443" s="2"/>
      <c r="G443" s="2"/>
      <c r="H443" s="16"/>
      <c r="I443" s="18"/>
      <c r="L443" s="9"/>
      <c r="Q443" s="77"/>
      <c r="R443" s="87"/>
      <c r="S443" s="87"/>
    </row>
    <row r="444" spans="6:19" s="1" customFormat="1" x14ac:dyDescent="0.2">
      <c r="F444" s="2"/>
      <c r="G444" s="2"/>
      <c r="H444" s="16"/>
      <c r="I444" s="18"/>
      <c r="L444" s="9"/>
      <c r="Q444" s="77"/>
      <c r="R444" s="87"/>
      <c r="S444" s="87"/>
    </row>
    <row r="445" spans="6:19" s="1" customFormat="1" x14ac:dyDescent="0.2">
      <c r="F445" s="2"/>
      <c r="G445" s="2"/>
      <c r="H445" s="16"/>
      <c r="I445" s="18"/>
      <c r="L445" s="9"/>
      <c r="Q445" s="77"/>
      <c r="R445" s="87"/>
      <c r="S445" s="87"/>
    </row>
    <row r="446" spans="6:19" s="1" customFormat="1" x14ac:dyDescent="0.2">
      <c r="F446" s="2"/>
      <c r="G446" s="2"/>
      <c r="H446" s="16"/>
      <c r="I446" s="18"/>
      <c r="L446" s="9"/>
      <c r="Q446" s="77"/>
      <c r="R446" s="87"/>
      <c r="S446" s="87"/>
    </row>
    <row r="447" spans="6:19" s="1" customFormat="1" x14ac:dyDescent="0.2">
      <c r="F447" s="2"/>
      <c r="G447" s="2"/>
      <c r="H447" s="16"/>
      <c r="I447" s="18"/>
      <c r="L447" s="9"/>
      <c r="Q447" s="77"/>
      <c r="R447" s="87"/>
      <c r="S447" s="87"/>
    </row>
    <row r="448" spans="6:19" s="1" customFormat="1" x14ac:dyDescent="0.2">
      <c r="F448" s="2"/>
      <c r="G448" s="2"/>
      <c r="H448" s="16"/>
      <c r="I448" s="18"/>
      <c r="L448" s="9"/>
      <c r="Q448" s="77"/>
      <c r="R448" s="87"/>
      <c r="S448" s="87"/>
    </row>
    <row r="449" spans="6:19" s="1" customFormat="1" x14ac:dyDescent="0.2">
      <c r="F449" s="2"/>
      <c r="G449" s="2"/>
      <c r="H449" s="16"/>
      <c r="I449" s="18"/>
      <c r="L449" s="9"/>
      <c r="Q449" s="77"/>
      <c r="R449" s="87"/>
      <c r="S449" s="87"/>
    </row>
    <row r="450" spans="6:19" s="1" customFormat="1" x14ac:dyDescent="0.2">
      <c r="F450" s="2"/>
      <c r="G450" s="2"/>
      <c r="H450" s="16"/>
      <c r="I450" s="18"/>
      <c r="L450" s="9"/>
      <c r="Q450" s="77"/>
      <c r="R450" s="87"/>
      <c r="S450" s="87"/>
    </row>
    <row r="451" spans="6:19" s="1" customFormat="1" x14ac:dyDescent="0.2">
      <c r="F451" s="2"/>
      <c r="G451" s="2"/>
      <c r="H451" s="16"/>
      <c r="I451" s="18"/>
      <c r="L451" s="9"/>
      <c r="Q451" s="77"/>
      <c r="R451" s="87"/>
      <c r="S451" s="87"/>
    </row>
    <row r="452" spans="6:19" s="1" customFormat="1" x14ac:dyDescent="0.2">
      <c r="F452" s="2"/>
      <c r="G452" s="2"/>
      <c r="H452" s="16"/>
      <c r="I452" s="18"/>
      <c r="L452" s="9"/>
      <c r="Q452" s="77"/>
      <c r="R452" s="87"/>
      <c r="S452" s="87"/>
    </row>
    <row r="453" spans="6:19" s="1" customFormat="1" x14ac:dyDescent="0.2">
      <c r="F453" s="2"/>
      <c r="G453" s="2"/>
      <c r="H453" s="16"/>
      <c r="I453" s="18"/>
      <c r="L453" s="9"/>
      <c r="Q453" s="77"/>
      <c r="R453" s="87"/>
      <c r="S453" s="87"/>
    </row>
    <row r="454" spans="6:19" s="1" customFormat="1" x14ac:dyDescent="0.2">
      <c r="F454" s="2"/>
      <c r="G454" s="2"/>
      <c r="H454" s="16"/>
      <c r="I454" s="18"/>
      <c r="L454" s="9"/>
      <c r="Q454" s="77"/>
      <c r="R454" s="87"/>
      <c r="S454" s="87"/>
    </row>
    <row r="455" spans="6:19" s="1" customFormat="1" x14ac:dyDescent="0.2">
      <c r="F455" s="2"/>
      <c r="G455" s="2"/>
      <c r="H455" s="16"/>
      <c r="I455" s="18"/>
      <c r="L455" s="9"/>
      <c r="Q455" s="77"/>
      <c r="R455" s="87"/>
      <c r="S455" s="87"/>
    </row>
    <row r="456" spans="6:19" s="1" customFormat="1" x14ac:dyDescent="0.2">
      <c r="F456" s="2"/>
      <c r="G456" s="2"/>
      <c r="H456" s="16"/>
      <c r="I456" s="18"/>
      <c r="L456" s="9"/>
      <c r="Q456" s="77"/>
      <c r="R456" s="87"/>
      <c r="S456" s="87"/>
    </row>
    <row r="457" spans="6:19" s="1" customFormat="1" x14ac:dyDescent="0.2">
      <c r="F457" s="2"/>
      <c r="G457" s="2"/>
      <c r="H457" s="16"/>
      <c r="I457" s="18"/>
      <c r="L457" s="9"/>
      <c r="Q457" s="77"/>
      <c r="R457" s="87"/>
      <c r="S457" s="87"/>
    </row>
    <row r="458" spans="6:19" s="1" customFormat="1" x14ac:dyDescent="0.2">
      <c r="F458" s="2"/>
      <c r="G458" s="2"/>
      <c r="H458" s="16"/>
      <c r="I458" s="18"/>
      <c r="L458" s="9"/>
      <c r="Q458" s="77"/>
      <c r="R458" s="87"/>
      <c r="S458" s="87"/>
    </row>
    <row r="459" spans="6:19" s="1" customFormat="1" x14ac:dyDescent="0.2">
      <c r="F459" s="2"/>
      <c r="G459" s="2"/>
      <c r="H459" s="16"/>
      <c r="I459" s="18"/>
      <c r="L459" s="9"/>
      <c r="Q459" s="77"/>
      <c r="R459" s="87"/>
      <c r="S459" s="87"/>
    </row>
    <row r="460" spans="6:19" s="1" customFormat="1" x14ac:dyDescent="0.2">
      <c r="F460" s="2"/>
      <c r="G460" s="2"/>
      <c r="H460" s="16"/>
      <c r="I460" s="18"/>
      <c r="L460" s="9"/>
      <c r="Q460" s="77"/>
      <c r="R460" s="87"/>
      <c r="S460" s="87"/>
    </row>
    <row r="461" spans="6:19" s="1" customFormat="1" x14ac:dyDescent="0.2">
      <c r="F461" s="2"/>
      <c r="G461" s="2"/>
      <c r="H461" s="16"/>
      <c r="I461" s="18"/>
      <c r="L461" s="9"/>
      <c r="Q461" s="77"/>
      <c r="R461" s="87"/>
      <c r="S461" s="87"/>
    </row>
    <row r="462" spans="6:19" s="1" customFormat="1" x14ac:dyDescent="0.2">
      <c r="F462" s="2"/>
      <c r="G462" s="2"/>
      <c r="H462" s="16"/>
      <c r="I462" s="18"/>
      <c r="L462" s="9"/>
      <c r="Q462" s="77"/>
      <c r="R462" s="87"/>
      <c r="S462" s="87"/>
    </row>
    <row r="463" spans="6:19" s="1" customFormat="1" x14ac:dyDescent="0.2">
      <c r="F463" s="2"/>
      <c r="G463" s="2"/>
      <c r="H463" s="16"/>
      <c r="I463" s="18"/>
      <c r="L463" s="9"/>
      <c r="Q463" s="77"/>
      <c r="R463" s="87"/>
      <c r="S463" s="87"/>
    </row>
    <row r="464" spans="6:19" s="1" customFormat="1" x14ac:dyDescent="0.2">
      <c r="F464" s="2"/>
      <c r="G464" s="2"/>
      <c r="H464" s="16"/>
      <c r="I464" s="18"/>
      <c r="L464" s="9"/>
      <c r="Q464" s="77"/>
      <c r="R464" s="87"/>
      <c r="S464" s="87"/>
    </row>
    <row r="465" spans="6:19" s="1" customFormat="1" x14ac:dyDescent="0.2">
      <c r="F465" s="2"/>
      <c r="G465" s="2"/>
      <c r="H465" s="16"/>
      <c r="I465" s="18"/>
      <c r="L465" s="9"/>
      <c r="Q465" s="77"/>
      <c r="R465" s="87"/>
      <c r="S465" s="87"/>
    </row>
    <row r="466" spans="6:19" s="1" customFormat="1" x14ac:dyDescent="0.2">
      <c r="F466" s="2"/>
      <c r="G466" s="2"/>
      <c r="H466" s="16"/>
      <c r="I466" s="18"/>
      <c r="L466" s="9"/>
      <c r="Q466" s="77"/>
      <c r="R466" s="87"/>
      <c r="S466" s="87"/>
    </row>
    <row r="467" spans="6:19" s="1" customFormat="1" x14ac:dyDescent="0.2">
      <c r="F467" s="2"/>
      <c r="G467" s="2"/>
      <c r="H467" s="16"/>
      <c r="I467" s="18"/>
      <c r="L467" s="9"/>
      <c r="Q467" s="77"/>
      <c r="R467" s="87"/>
      <c r="S467" s="87"/>
    </row>
    <row r="468" spans="6:19" s="1" customFormat="1" x14ac:dyDescent="0.2">
      <c r="F468" s="2"/>
      <c r="G468" s="2"/>
      <c r="H468" s="16"/>
      <c r="I468" s="18"/>
      <c r="L468" s="9"/>
      <c r="Q468" s="77"/>
      <c r="R468" s="87"/>
      <c r="S468" s="87"/>
    </row>
    <row r="469" spans="6:19" s="1" customFormat="1" x14ac:dyDescent="0.2">
      <c r="F469" s="2"/>
      <c r="G469" s="2"/>
      <c r="H469" s="16"/>
      <c r="I469" s="18"/>
      <c r="L469" s="9"/>
      <c r="Q469" s="77"/>
      <c r="R469" s="87"/>
      <c r="S469" s="87"/>
    </row>
    <row r="470" spans="6:19" s="1" customFormat="1" x14ac:dyDescent="0.2">
      <c r="F470" s="2"/>
      <c r="G470" s="2"/>
      <c r="H470" s="16"/>
      <c r="I470" s="18"/>
      <c r="L470" s="9"/>
      <c r="Q470" s="77"/>
      <c r="R470" s="87"/>
      <c r="S470" s="87"/>
    </row>
    <row r="471" spans="6:19" s="1" customFormat="1" x14ac:dyDescent="0.2">
      <c r="F471" s="2"/>
      <c r="G471" s="2"/>
      <c r="H471" s="16"/>
      <c r="I471" s="18"/>
      <c r="L471" s="9"/>
      <c r="Q471" s="77"/>
      <c r="R471" s="87"/>
      <c r="S471" s="87"/>
    </row>
    <row r="472" spans="6:19" s="1" customFormat="1" x14ac:dyDescent="0.2">
      <c r="F472" s="2"/>
      <c r="G472" s="2"/>
      <c r="H472" s="16"/>
      <c r="I472" s="18"/>
      <c r="L472" s="9"/>
      <c r="Q472" s="77"/>
      <c r="R472" s="87"/>
      <c r="S472" s="87"/>
    </row>
    <row r="473" spans="6:19" s="1" customFormat="1" x14ac:dyDescent="0.2">
      <c r="F473" s="2"/>
      <c r="G473" s="2"/>
      <c r="H473" s="16"/>
      <c r="I473" s="18"/>
      <c r="L473" s="9"/>
      <c r="Q473" s="77"/>
      <c r="R473" s="87"/>
      <c r="S473" s="87"/>
    </row>
    <row r="474" spans="6:19" s="1" customFormat="1" x14ac:dyDescent="0.2">
      <c r="F474" s="2"/>
      <c r="G474" s="2"/>
      <c r="H474" s="16"/>
      <c r="I474" s="18"/>
      <c r="L474" s="9"/>
      <c r="Q474" s="77"/>
      <c r="R474" s="87"/>
      <c r="S474" s="87"/>
    </row>
    <row r="475" spans="6:19" s="1" customFormat="1" x14ac:dyDescent="0.2">
      <c r="F475" s="2"/>
      <c r="G475" s="2"/>
      <c r="H475" s="16"/>
      <c r="I475" s="18"/>
      <c r="L475" s="9"/>
      <c r="Q475" s="77"/>
      <c r="R475" s="87"/>
      <c r="S475" s="87"/>
    </row>
    <row r="476" spans="6:19" s="1" customFormat="1" x14ac:dyDescent="0.2">
      <c r="F476" s="2"/>
      <c r="G476" s="2"/>
      <c r="H476" s="16"/>
      <c r="I476" s="18"/>
      <c r="L476" s="9"/>
      <c r="Q476" s="77"/>
      <c r="R476" s="87"/>
      <c r="S476" s="87"/>
    </row>
    <row r="477" spans="6:19" s="1" customFormat="1" x14ac:dyDescent="0.2">
      <c r="F477" s="2"/>
      <c r="G477" s="2"/>
      <c r="H477" s="16"/>
      <c r="I477" s="18"/>
      <c r="L477" s="9"/>
      <c r="Q477" s="77"/>
      <c r="R477" s="87"/>
      <c r="S477" s="87"/>
    </row>
    <row r="478" spans="6:19" s="1" customFormat="1" x14ac:dyDescent="0.2">
      <c r="F478" s="2"/>
      <c r="G478" s="2"/>
      <c r="H478" s="16"/>
      <c r="I478" s="18"/>
      <c r="L478" s="9"/>
      <c r="Q478" s="77"/>
      <c r="R478" s="87"/>
      <c r="S478" s="87"/>
    </row>
    <row r="479" spans="6:19" s="1" customFormat="1" x14ac:dyDescent="0.2">
      <c r="F479" s="2"/>
      <c r="G479" s="2"/>
      <c r="H479" s="16"/>
      <c r="I479" s="18"/>
      <c r="L479" s="9"/>
      <c r="Q479" s="77"/>
      <c r="R479" s="87"/>
      <c r="S479" s="87"/>
    </row>
    <row r="480" spans="6:19" s="1" customFormat="1" x14ac:dyDescent="0.2">
      <c r="F480" s="2"/>
      <c r="G480" s="2"/>
      <c r="H480" s="16"/>
      <c r="I480" s="18"/>
      <c r="L480" s="9"/>
      <c r="Q480" s="77"/>
      <c r="R480" s="87"/>
      <c r="S480" s="87"/>
    </row>
    <row r="481" spans="6:19" s="1" customFormat="1" x14ac:dyDescent="0.2">
      <c r="F481" s="2"/>
      <c r="G481" s="2"/>
      <c r="H481" s="16"/>
      <c r="I481" s="18"/>
      <c r="L481" s="9"/>
      <c r="Q481" s="77"/>
      <c r="R481" s="87"/>
      <c r="S481" s="87"/>
    </row>
    <row r="482" spans="6:19" s="1" customFormat="1" x14ac:dyDescent="0.2">
      <c r="F482" s="2"/>
      <c r="G482" s="2"/>
      <c r="H482" s="16"/>
      <c r="I482" s="18"/>
      <c r="L482" s="9"/>
      <c r="Q482" s="77"/>
      <c r="R482" s="87"/>
      <c r="S482" s="87"/>
    </row>
    <row r="483" spans="6:19" s="1" customFormat="1" x14ac:dyDescent="0.2">
      <c r="F483" s="2"/>
      <c r="G483" s="2"/>
      <c r="H483" s="16"/>
      <c r="I483" s="18"/>
      <c r="L483" s="9"/>
      <c r="Q483" s="77"/>
      <c r="R483" s="87"/>
      <c r="S483" s="87"/>
    </row>
    <row r="484" spans="6:19" s="1" customFormat="1" x14ac:dyDescent="0.2">
      <c r="F484" s="2"/>
      <c r="G484" s="2"/>
      <c r="H484" s="16"/>
      <c r="I484" s="18"/>
      <c r="L484" s="9"/>
      <c r="Q484" s="77"/>
      <c r="R484" s="87"/>
      <c r="S484" s="87"/>
    </row>
    <row r="485" spans="6:19" s="1" customFormat="1" x14ac:dyDescent="0.2">
      <c r="F485" s="2"/>
      <c r="G485" s="2"/>
      <c r="H485" s="16"/>
      <c r="I485" s="18"/>
      <c r="L485" s="9"/>
      <c r="Q485" s="77"/>
      <c r="R485" s="87"/>
      <c r="S485" s="87"/>
    </row>
    <row r="486" spans="6:19" s="1" customFormat="1" x14ac:dyDescent="0.2">
      <c r="F486" s="2"/>
      <c r="G486" s="2"/>
      <c r="H486" s="16"/>
      <c r="I486" s="18"/>
      <c r="L486" s="9"/>
      <c r="Q486" s="77"/>
      <c r="R486" s="87"/>
      <c r="S486" s="87"/>
    </row>
    <row r="487" spans="6:19" s="1" customFormat="1" x14ac:dyDescent="0.2">
      <c r="F487" s="2"/>
      <c r="G487" s="2"/>
      <c r="H487" s="16"/>
      <c r="I487" s="18"/>
      <c r="L487" s="9"/>
      <c r="Q487" s="77"/>
      <c r="R487" s="87"/>
      <c r="S487" s="87"/>
    </row>
    <row r="488" spans="6:19" s="1" customFormat="1" x14ac:dyDescent="0.2">
      <c r="F488" s="2"/>
      <c r="G488" s="2"/>
      <c r="H488" s="16"/>
      <c r="I488" s="18"/>
      <c r="L488" s="9"/>
      <c r="Q488" s="77"/>
      <c r="R488" s="87"/>
      <c r="S488" s="87"/>
    </row>
    <row r="489" spans="6:19" s="1" customFormat="1" x14ac:dyDescent="0.2">
      <c r="F489" s="2"/>
      <c r="G489" s="2"/>
      <c r="H489" s="16"/>
      <c r="I489" s="18"/>
      <c r="L489" s="9"/>
      <c r="Q489" s="77"/>
      <c r="R489" s="87"/>
      <c r="S489" s="87"/>
    </row>
    <row r="490" spans="6:19" s="1" customFormat="1" x14ac:dyDescent="0.2">
      <c r="F490" s="2"/>
      <c r="G490" s="2"/>
      <c r="H490" s="16"/>
      <c r="I490" s="18"/>
      <c r="L490" s="9"/>
      <c r="Q490" s="77"/>
      <c r="R490" s="87"/>
      <c r="S490" s="87"/>
    </row>
    <row r="491" spans="6:19" s="1" customFormat="1" x14ac:dyDescent="0.2">
      <c r="F491" s="2"/>
      <c r="G491" s="2"/>
      <c r="H491" s="16"/>
      <c r="I491" s="18"/>
      <c r="L491" s="9"/>
      <c r="Q491" s="77"/>
      <c r="R491" s="87"/>
      <c r="S491" s="87"/>
    </row>
    <row r="492" spans="6:19" s="1" customFormat="1" x14ac:dyDescent="0.2">
      <c r="F492" s="2"/>
      <c r="G492" s="2"/>
      <c r="H492" s="16"/>
      <c r="I492" s="18"/>
      <c r="L492" s="9"/>
      <c r="Q492" s="77"/>
      <c r="R492" s="87"/>
      <c r="S492" s="87"/>
    </row>
    <row r="493" spans="6:19" s="1" customFormat="1" x14ac:dyDescent="0.2">
      <c r="F493" s="2"/>
      <c r="G493" s="2"/>
      <c r="H493" s="16"/>
      <c r="I493" s="18"/>
      <c r="L493" s="9"/>
      <c r="Q493" s="77"/>
      <c r="R493" s="87"/>
      <c r="S493" s="87"/>
    </row>
    <row r="494" spans="6:19" s="1" customFormat="1" x14ac:dyDescent="0.2">
      <c r="F494" s="2"/>
      <c r="G494" s="2"/>
      <c r="H494" s="16"/>
      <c r="I494" s="18"/>
      <c r="L494" s="9"/>
      <c r="Q494" s="77"/>
      <c r="R494" s="87"/>
      <c r="S494" s="87"/>
    </row>
    <row r="495" spans="6:19" s="1" customFormat="1" x14ac:dyDescent="0.2">
      <c r="F495" s="2"/>
      <c r="G495" s="2"/>
      <c r="H495" s="16"/>
      <c r="I495" s="18"/>
      <c r="L495" s="9"/>
      <c r="Q495" s="77"/>
      <c r="R495" s="87"/>
      <c r="S495" s="87"/>
    </row>
    <row r="496" spans="6:19" s="1" customFormat="1" x14ac:dyDescent="0.2">
      <c r="F496" s="2"/>
      <c r="G496" s="2"/>
      <c r="H496" s="16"/>
      <c r="I496" s="18"/>
      <c r="L496" s="9"/>
      <c r="Q496" s="77"/>
      <c r="R496" s="87"/>
      <c r="S496" s="87"/>
    </row>
    <row r="497" spans="6:19" s="1" customFormat="1" x14ac:dyDescent="0.2">
      <c r="F497" s="2"/>
      <c r="G497" s="2"/>
      <c r="H497" s="16"/>
      <c r="I497" s="18"/>
      <c r="L497" s="9"/>
      <c r="Q497" s="77"/>
      <c r="R497" s="87"/>
      <c r="S497" s="87"/>
    </row>
    <row r="498" spans="6:19" s="1" customFormat="1" x14ac:dyDescent="0.2">
      <c r="F498" s="2"/>
      <c r="G498" s="2"/>
      <c r="H498" s="16"/>
      <c r="I498" s="18"/>
      <c r="L498" s="9"/>
      <c r="Q498" s="77"/>
      <c r="R498" s="87"/>
      <c r="S498" s="87"/>
    </row>
    <row r="499" spans="6:19" s="1" customFormat="1" x14ac:dyDescent="0.2">
      <c r="F499" s="2"/>
      <c r="G499" s="2"/>
      <c r="H499" s="16"/>
      <c r="I499" s="18"/>
      <c r="L499" s="9"/>
      <c r="Q499" s="77"/>
      <c r="R499" s="87"/>
      <c r="S499" s="87"/>
    </row>
    <row r="500" spans="6:19" s="1" customFormat="1" x14ac:dyDescent="0.2">
      <c r="F500" s="2"/>
      <c r="G500" s="2"/>
      <c r="H500" s="16"/>
      <c r="I500" s="18"/>
      <c r="L500" s="9"/>
      <c r="Q500" s="77"/>
      <c r="R500" s="87"/>
      <c r="S500" s="87"/>
    </row>
    <row r="501" spans="6:19" s="1" customFormat="1" x14ac:dyDescent="0.2">
      <c r="F501" s="2"/>
      <c r="G501" s="2"/>
      <c r="H501" s="16"/>
      <c r="I501" s="18"/>
      <c r="L501" s="9"/>
      <c r="Q501" s="77"/>
      <c r="R501" s="87"/>
      <c r="S501" s="87"/>
    </row>
    <row r="502" spans="6:19" s="1" customFormat="1" x14ac:dyDescent="0.2">
      <c r="F502" s="2"/>
      <c r="G502" s="2"/>
      <c r="H502" s="16"/>
      <c r="I502" s="18"/>
      <c r="L502" s="9"/>
      <c r="Q502" s="77"/>
      <c r="R502" s="87"/>
      <c r="S502" s="87"/>
    </row>
    <row r="503" spans="6:19" s="1" customFormat="1" x14ac:dyDescent="0.2">
      <c r="F503" s="2"/>
      <c r="G503" s="2"/>
      <c r="H503" s="16"/>
      <c r="I503" s="18"/>
      <c r="L503" s="9"/>
      <c r="Q503" s="77"/>
      <c r="R503" s="87"/>
      <c r="S503" s="87"/>
    </row>
    <row r="504" spans="6:19" s="1" customFormat="1" x14ac:dyDescent="0.2">
      <c r="F504" s="2"/>
      <c r="G504" s="2"/>
      <c r="H504" s="16"/>
      <c r="I504" s="18"/>
      <c r="L504" s="9"/>
      <c r="Q504" s="77"/>
      <c r="R504" s="87"/>
      <c r="S504" s="87"/>
    </row>
    <row r="505" spans="6:19" s="1" customFormat="1" x14ac:dyDescent="0.2">
      <c r="F505" s="2"/>
      <c r="G505" s="2"/>
      <c r="H505" s="16"/>
      <c r="I505" s="18"/>
      <c r="L505" s="9"/>
      <c r="Q505" s="77"/>
      <c r="R505" s="87"/>
      <c r="S505" s="87"/>
    </row>
    <row r="506" spans="6:19" s="1" customFormat="1" x14ac:dyDescent="0.2">
      <c r="F506" s="2"/>
      <c r="G506" s="2"/>
      <c r="H506" s="16"/>
      <c r="I506" s="18"/>
      <c r="L506" s="9"/>
      <c r="Q506" s="77"/>
      <c r="R506" s="87"/>
      <c r="S506" s="87"/>
    </row>
    <row r="507" spans="6:19" s="1" customFormat="1" x14ac:dyDescent="0.2">
      <c r="F507" s="2"/>
      <c r="G507" s="2"/>
      <c r="H507" s="16"/>
      <c r="I507" s="18"/>
      <c r="L507" s="9"/>
      <c r="Q507" s="77"/>
      <c r="R507" s="87"/>
      <c r="S507" s="87"/>
    </row>
    <row r="508" spans="6:19" s="1" customFormat="1" x14ac:dyDescent="0.2">
      <c r="F508" s="2"/>
      <c r="G508" s="2"/>
      <c r="H508" s="16"/>
      <c r="I508" s="18"/>
      <c r="L508" s="9"/>
      <c r="Q508" s="77"/>
      <c r="R508" s="87"/>
      <c r="S508" s="87"/>
    </row>
    <row r="509" spans="6:19" s="1" customFormat="1" x14ac:dyDescent="0.2">
      <c r="F509" s="2"/>
      <c r="G509" s="2"/>
      <c r="H509" s="16"/>
      <c r="I509" s="18"/>
      <c r="L509" s="9"/>
      <c r="Q509" s="77"/>
      <c r="R509" s="87"/>
      <c r="S509" s="87"/>
    </row>
    <row r="510" spans="6:19" s="1" customFormat="1" x14ac:dyDescent="0.2">
      <c r="F510" s="2"/>
      <c r="G510" s="2"/>
      <c r="H510" s="16"/>
      <c r="I510" s="18"/>
      <c r="L510" s="9"/>
      <c r="Q510" s="77"/>
      <c r="R510" s="87"/>
      <c r="S510" s="87"/>
    </row>
    <row r="511" spans="6:19" s="1" customFormat="1" x14ac:dyDescent="0.2">
      <c r="F511" s="2"/>
      <c r="G511" s="2"/>
      <c r="H511" s="16"/>
      <c r="I511" s="18"/>
      <c r="L511" s="9"/>
      <c r="Q511" s="77"/>
      <c r="R511" s="87"/>
      <c r="S511" s="87"/>
    </row>
    <row r="512" spans="6:19" s="1" customFormat="1" x14ac:dyDescent="0.2">
      <c r="F512" s="2"/>
      <c r="G512" s="2"/>
      <c r="H512" s="16"/>
      <c r="I512" s="18"/>
      <c r="L512" s="9"/>
      <c r="Q512" s="77"/>
      <c r="R512" s="87"/>
      <c r="S512" s="87"/>
    </row>
    <row r="513" spans="6:19" s="1" customFormat="1" x14ac:dyDescent="0.2">
      <c r="F513" s="2"/>
      <c r="G513" s="2"/>
      <c r="H513" s="16"/>
      <c r="I513" s="18"/>
      <c r="L513" s="9"/>
      <c r="Q513" s="77"/>
      <c r="R513" s="87"/>
      <c r="S513" s="87"/>
    </row>
    <row r="514" spans="6:19" s="1" customFormat="1" x14ac:dyDescent="0.2">
      <c r="F514" s="2"/>
      <c r="G514" s="2"/>
      <c r="H514" s="16"/>
      <c r="I514" s="18"/>
      <c r="L514" s="9"/>
      <c r="Q514" s="77"/>
      <c r="R514" s="87"/>
      <c r="S514" s="87"/>
    </row>
    <row r="515" spans="6:19" s="1" customFormat="1" x14ac:dyDescent="0.2">
      <c r="F515" s="2"/>
      <c r="G515" s="2"/>
      <c r="H515" s="16"/>
      <c r="I515" s="18"/>
      <c r="L515" s="9"/>
      <c r="Q515" s="77"/>
      <c r="R515" s="87"/>
      <c r="S515" s="87"/>
    </row>
    <row r="516" spans="6:19" s="1" customFormat="1" x14ac:dyDescent="0.2">
      <c r="F516" s="2"/>
      <c r="G516" s="2"/>
      <c r="H516" s="16"/>
      <c r="I516" s="18"/>
      <c r="L516" s="9"/>
      <c r="Q516" s="77"/>
      <c r="R516" s="87"/>
      <c r="S516" s="87"/>
    </row>
    <row r="517" spans="6:19" s="1" customFormat="1" x14ac:dyDescent="0.2">
      <c r="F517" s="2"/>
      <c r="G517" s="2"/>
      <c r="H517" s="16"/>
      <c r="I517" s="18"/>
      <c r="L517" s="9"/>
      <c r="Q517" s="77"/>
      <c r="R517" s="87"/>
      <c r="S517" s="87"/>
    </row>
    <row r="518" spans="6:19" s="1" customFormat="1" x14ac:dyDescent="0.2">
      <c r="F518" s="2"/>
      <c r="G518" s="2"/>
      <c r="H518" s="16"/>
      <c r="I518" s="18"/>
      <c r="L518" s="9"/>
      <c r="Q518" s="77"/>
      <c r="R518" s="87"/>
      <c r="S518" s="87"/>
    </row>
    <row r="519" spans="6:19" s="1" customFormat="1" x14ac:dyDescent="0.2">
      <c r="F519" s="2"/>
      <c r="G519" s="2"/>
      <c r="H519" s="16"/>
      <c r="I519" s="18"/>
      <c r="L519" s="9"/>
      <c r="Q519" s="77"/>
      <c r="R519" s="87"/>
      <c r="S519" s="87"/>
    </row>
    <row r="520" spans="6:19" s="1" customFormat="1" x14ac:dyDescent="0.2">
      <c r="F520" s="2"/>
      <c r="G520" s="2"/>
      <c r="H520" s="16"/>
      <c r="I520" s="18"/>
      <c r="L520" s="9"/>
      <c r="Q520" s="77"/>
      <c r="R520" s="87"/>
      <c r="S520" s="87"/>
    </row>
    <row r="521" spans="6:19" s="1" customFormat="1" x14ac:dyDescent="0.2">
      <c r="F521" s="2"/>
      <c r="G521" s="2"/>
      <c r="H521" s="16"/>
      <c r="I521" s="18"/>
      <c r="L521" s="9"/>
      <c r="Q521" s="77"/>
      <c r="R521" s="87"/>
      <c r="S521" s="87"/>
    </row>
    <row r="522" spans="6:19" s="1" customFormat="1" x14ac:dyDescent="0.2">
      <c r="F522" s="2"/>
      <c r="G522" s="2"/>
      <c r="H522" s="16"/>
      <c r="I522" s="18"/>
      <c r="L522" s="9"/>
      <c r="Q522" s="77"/>
      <c r="R522" s="87"/>
      <c r="S522" s="87"/>
    </row>
    <row r="523" spans="6:19" s="1" customFormat="1" x14ac:dyDescent="0.2">
      <c r="F523" s="2"/>
      <c r="G523" s="2"/>
      <c r="H523" s="16"/>
      <c r="I523" s="18"/>
      <c r="L523" s="9"/>
      <c r="Q523" s="77"/>
      <c r="R523" s="87"/>
      <c r="S523" s="87"/>
    </row>
    <row r="524" spans="6:19" s="1" customFormat="1" x14ac:dyDescent="0.2">
      <c r="F524" s="2"/>
      <c r="G524" s="2"/>
      <c r="H524" s="16"/>
      <c r="I524" s="18"/>
      <c r="L524" s="9"/>
      <c r="Q524" s="77"/>
      <c r="R524" s="87"/>
      <c r="S524" s="87"/>
    </row>
    <row r="525" spans="6:19" s="1" customFormat="1" x14ac:dyDescent="0.2">
      <c r="F525" s="2"/>
      <c r="G525" s="2"/>
      <c r="H525" s="16"/>
      <c r="I525" s="18"/>
      <c r="L525" s="9"/>
      <c r="Q525" s="77"/>
      <c r="R525" s="87"/>
      <c r="S525" s="87"/>
    </row>
    <row r="526" spans="6:19" s="1" customFormat="1" x14ac:dyDescent="0.2">
      <c r="F526" s="2"/>
      <c r="G526" s="2"/>
      <c r="H526" s="16"/>
      <c r="I526" s="18"/>
      <c r="L526" s="9"/>
      <c r="Q526" s="77"/>
      <c r="R526" s="87"/>
      <c r="S526" s="87"/>
    </row>
    <row r="527" spans="6:19" s="1" customFormat="1" x14ac:dyDescent="0.2">
      <c r="F527" s="2"/>
      <c r="G527" s="2"/>
      <c r="H527" s="16"/>
      <c r="I527" s="18"/>
      <c r="L527" s="9"/>
      <c r="Q527" s="77"/>
      <c r="R527" s="87"/>
      <c r="S527" s="87"/>
    </row>
    <row r="528" spans="6:19" s="1" customFormat="1" x14ac:dyDescent="0.2">
      <c r="F528" s="2"/>
      <c r="G528" s="2"/>
      <c r="H528" s="16"/>
      <c r="I528" s="18"/>
      <c r="L528" s="9"/>
      <c r="Q528" s="77"/>
      <c r="R528" s="87"/>
      <c r="S528" s="87"/>
    </row>
    <row r="529" spans="6:19" s="1" customFormat="1" x14ac:dyDescent="0.2">
      <c r="F529" s="2"/>
      <c r="G529" s="2"/>
      <c r="H529" s="16"/>
      <c r="I529" s="18"/>
      <c r="L529" s="9"/>
      <c r="Q529" s="77"/>
      <c r="R529" s="87"/>
      <c r="S529" s="87"/>
    </row>
    <row r="530" spans="6:19" s="1" customFormat="1" x14ac:dyDescent="0.2">
      <c r="F530" s="2"/>
      <c r="G530" s="2"/>
      <c r="H530" s="16"/>
      <c r="I530" s="18"/>
      <c r="L530" s="9"/>
      <c r="Q530" s="77"/>
      <c r="R530" s="87"/>
      <c r="S530" s="87"/>
    </row>
    <row r="531" spans="6:19" s="1" customFormat="1" x14ac:dyDescent="0.2">
      <c r="F531" s="2"/>
      <c r="G531" s="2"/>
      <c r="H531" s="16"/>
      <c r="I531" s="18"/>
      <c r="L531" s="9"/>
      <c r="Q531" s="77"/>
      <c r="R531" s="87"/>
      <c r="S531" s="87"/>
    </row>
    <row r="532" spans="6:19" s="1" customFormat="1" x14ac:dyDescent="0.2">
      <c r="F532" s="2"/>
      <c r="G532" s="2"/>
      <c r="H532" s="16"/>
      <c r="I532" s="18"/>
      <c r="L532" s="9"/>
      <c r="Q532" s="77"/>
      <c r="R532" s="87"/>
      <c r="S532" s="87"/>
    </row>
    <row r="533" spans="6:19" s="1" customFormat="1" x14ac:dyDescent="0.2">
      <c r="F533" s="2"/>
      <c r="G533" s="2"/>
      <c r="H533" s="16"/>
      <c r="I533" s="18"/>
      <c r="L533" s="9"/>
      <c r="Q533" s="77"/>
      <c r="R533" s="87"/>
      <c r="S533" s="87"/>
    </row>
    <row r="534" spans="6:19" s="1" customFormat="1" x14ac:dyDescent="0.2">
      <c r="F534" s="2"/>
      <c r="G534" s="2"/>
      <c r="H534" s="16"/>
      <c r="I534" s="18"/>
      <c r="L534" s="9"/>
      <c r="Q534" s="77"/>
      <c r="R534" s="87"/>
      <c r="S534" s="87"/>
    </row>
    <row r="535" spans="6:19" s="1" customFormat="1" x14ac:dyDescent="0.2">
      <c r="F535" s="2"/>
      <c r="G535" s="2"/>
      <c r="H535" s="16"/>
      <c r="I535" s="18"/>
      <c r="L535" s="9"/>
      <c r="Q535" s="77"/>
      <c r="R535" s="87"/>
      <c r="S535" s="87"/>
    </row>
    <row r="536" spans="6:19" s="1" customFormat="1" x14ac:dyDescent="0.2">
      <c r="F536" s="2"/>
      <c r="G536" s="2"/>
      <c r="H536" s="16"/>
      <c r="I536" s="18"/>
      <c r="L536" s="9"/>
      <c r="Q536" s="77"/>
      <c r="R536" s="87"/>
      <c r="S536" s="87"/>
    </row>
    <row r="537" spans="6:19" s="1" customFormat="1" x14ac:dyDescent="0.2">
      <c r="F537" s="2"/>
      <c r="G537" s="2"/>
      <c r="H537" s="16"/>
      <c r="I537" s="18"/>
      <c r="L537" s="9"/>
      <c r="Q537" s="77"/>
      <c r="R537" s="87"/>
      <c r="S537" s="87"/>
    </row>
    <row r="538" spans="6:19" s="1" customFormat="1" x14ac:dyDescent="0.2">
      <c r="F538" s="2"/>
      <c r="G538" s="2"/>
      <c r="H538" s="16"/>
      <c r="I538" s="18"/>
      <c r="L538" s="9"/>
      <c r="Q538" s="77"/>
      <c r="R538" s="87"/>
      <c r="S538" s="87"/>
    </row>
    <row r="539" spans="6:19" s="1" customFormat="1" x14ac:dyDescent="0.2">
      <c r="F539" s="2"/>
      <c r="G539" s="2"/>
      <c r="H539" s="16"/>
      <c r="I539" s="18"/>
      <c r="L539" s="9"/>
      <c r="Q539" s="77"/>
      <c r="R539" s="87"/>
      <c r="S539" s="87"/>
    </row>
    <row r="540" spans="6:19" s="1" customFormat="1" x14ac:dyDescent="0.2">
      <c r="F540" s="2"/>
      <c r="G540" s="2"/>
      <c r="H540" s="16"/>
      <c r="I540" s="18"/>
      <c r="L540" s="9"/>
      <c r="Q540" s="77"/>
      <c r="R540" s="87"/>
      <c r="S540" s="87"/>
    </row>
    <row r="541" spans="6:19" s="1" customFormat="1" x14ac:dyDescent="0.2">
      <c r="F541" s="2"/>
      <c r="G541" s="2"/>
      <c r="H541" s="16"/>
      <c r="I541" s="18"/>
      <c r="L541" s="9"/>
      <c r="Q541" s="77"/>
      <c r="R541" s="87"/>
      <c r="S541" s="87"/>
    </row>
    <row r="542" spans="6:19" s="1" customFormat="1" x14ac:dyDescent="0.2">
      <c r="F542" s="2"/>
      <c r="G542" s="2"/>
      <c r="H542" s="16"/>
      <c r="I542" s="18"/>
      <c r="L542" s="9"/>
      <c r="Q542" s="77"/>
      <c r="R542" s="87"/>
      <c r="S542" s="87"/>
    </row>
    <row r="543" spans="6:19" s="1" customFormat="1" x14ac:dyDescent="0.2">
      <c r="F543" s="2"/>
      <c r="G543" s="2"/>
      <c r="H543" s="16"/>
      <c r="I543" s="18"/>
      <c r="L543" s="9"/>
      <c r="Q543" s="77"/>
      <c r="R543" s="87"/>
      <c r="S543" s="87"/>
    </row>
    <row r="544" spans="6:19" s="1" customFormat="1" x14ac:dyDescent="0.2">
      <c r="F544" s="2"/>
      <c r="G544" s="2"/>
      <c r="H544" s="16"/>
      <c r="I544" s="18"/>
      <c r="L544" s="9"/>
      <c r="Q544" s="77"/>
      <c r="R544" s="87"/>
      <c r="S544" s="87"/>
    </row>
    <row r="545" spans="6:19" s="1" customFormat="1" x14ac:dyDescent="0.2">
      <c r="F545" s="2"/>
      <c r="G545" s="2"/>
      <c r="H545" s="16"/>
      <c r="I545" s="18"/>
      <c r="L545" s="9"/>
      <c r="Q545" s="77"/>
      <c r="R545" s="87"/>
      <c r="S545" s="87"/>
    </row>
    <row r="546" spans="6:19" s="1" customFormat="1" x14ac:dyDescent="0.2">
      <c r="F546" s="2"/>
      <c r="G546" s="2"/>
      <c r="H546" s="16"/>
      <c r="I546" s="18"/>
      <c r="L546" s="9"/>
      <c r="Q546" s="77"/>
      <c r="R546" s="87"/>
      <c r="S546" s="87"/>
    </row>
    <row r="547" spans="6:19" s="1" customFormat="1" x14ac:dyDescent="0.2">
      <c r="F547" s="2"/>
      <c r="G547" s="2"/>
      <c r="H547" s="16"/>
      <c r="I547" s="18"/>
      <c r="L547" s="9"/>
      <c r="Q547" s="77"/>
      <c r="R547" s="87"/>
      <c r="S547" s="87"/>
    </row>
    <row r="548" spans="6:19" s="1" customFormat="1" x14ac:dyDescent="0.2">
      <c r="F548" s="2"/>
      <c r="G548" s="2"/>
      <c r="H548" s="16"/>
      <c r="I548" s="18"/>
      <c r="L548" s="9"/>
      <c r="Q548" s="77"/>
      <c r="R548" s="87"/>
      <c r="S548" s="87"/>
    </row>
    <row r="549" spans="6:19" s="1" customFormat="1" x14ac:dyDescent="0.2">
      <c r="F549" s="2"/>
      <c r="G549" s="2"/>
      <c r="H549" s="16"/>
      <c r="I549" s="18"/>
      <c r="L549" s="9"/>
      <c r="Q549" s="77"/>
      <c r="R549" s="87"/>
      <c r="S549" s="87"/>
    </row>
    <row r="550" spans="6:19" s="1" customFormat="1" x14ac:dyDescent="0.2">
      <c r="F550" s="2"/>
      <c r="G550" s="2"/>
      <c r="H550" s="16"/>
      <c r="I550" s="18"/>
      <c r="L550" s="9"/>
      <c r="Q550" s="77"/>
      <c r="R550" s="87"/>
      <c r="S550" s="87"/>
    </row>
    <row r="551" spans="6:19" s="1" customFormat="1" x14ac:dyDescent="0.2">
      <c r="F551" s="2"/>
      <c r="G551" s="2"/>
      <c r="H551" s="16"/>
      <c r="I551" s="18"/>
      <c r="L551" s="9"/>
      <c r="Q551" s="77"/>
      <c r="R551" s="87"/>
      <c r="S551" s="87"/>
    </row>
    <row r="552" spans="6:19" s="1" customFormat="1" x14ac:dyDescent="0.2">
      <c r="F552" s="2"/>
      <c r="G552" s="2"/>
      <c r="H552" s="16"/>
      <c r="I552" s="18"/>
      <c r="L552" s="9"/>
      <c r="Q552" s="77"/>
      <c r="R552" s="87"/>
      <c r="S552" s="87"/>
    </row>
    <row r="553" spans="6:19" s="1" customFormat="1" x14ac:dyDescent="0.2">
      <c r="F553" s="2"/>
      <c r="G553" s="2"/>
      <c r="H553" s="16"/>
      <c r="I553" s="18"/>
      <c r="L553" s="9"/>
      <c r="Q553" s="77"/>
      <c r="R553" s="87"/>
      <c r="S553" s="87"/>
    </row>
    <row r="554" spans="6:19" s="1" customFormat="1" x14ac:dyDescent="0.2">
      <c r="F554" s="2"/>
      <c r="G554" s="2"/>
      <c r="H554" s="16"/>
      <c r="I554" s="18"/>
      <c r="L554" s="9"/>
      <c r="Q554" s="77"/>
      <c r="R554" s="87"/>
      <c r="S554" s="87"/>
    </row>
    <row r="555" spans="6:19" s="1" customFormat="1" x14ac:dyDescent="0.2">
      <c r="F555" s="2"/>
      <c r="G555" s="2"/>
      <c r="H555" s="16"/>
      <c r="I555" s="18"/>
      <c r="L555" s="9"/>
      <c r="Q555" s="77"/>
      <c r="R555" s="87"/>
      <c r="S555" s="87"/>
    </row>
    <row r="556" spans="6:19" s="1" customFormat="1" x14ac:dyDescent="0.2">
      <c r="F556" s="2"/>
      <c r="G556" s="2"/>
      <c r="H556" s="16"/>
      <c r="I556" s="18"/>
      <c r="L556" s="9"/>
      <c r="Q556" s="77"/>
      <c r="R556" s="87"/>
      <c r="S556" s="87"/>
    </row>
    <row r="557" spans="6:19" s="1" customFormat="1" x14ac:dyDescent="0.2">
      <c r="F557" s="2"/>
      <c r="G557" s="2"/>
      <c r="H557" s="16"/>
      <c r="I557" s="18"/>
      <c r="L557" s="9"/>
      <c r="Q557" s="77"/>
      <c r="R557" s="87"/>
      <c r="S557" s="87"/>
    </row>
    <row r="558" spans="6:19" s="1" customFormat="1" x14ac:dyDescent="0.2">
      <c r="F558" s="2"/>
      <c r="G558" s="2"/>
      <c r="H558" s="16"/>
      <c r="I558" s="18"/>
      <c r="L558" s="9"/>
      <c r="Q558" s="77"/>
      <c r="R558" s="87"/>
      <c r="S558" s="87"/>
    </row>
    <row r="559" spans="6:19" s="1" customFormat="1" x14ac:dyDescent="0.2">
      <c r="F559" s="2"/>
      <c r="G559" s="2"/>
      <c r="H559" s="16"/>
      <c r="I559" s="18"/>
      <c r="L559" s="9"/>
      <c r="Q559" s="77"/>
      <c r="R559" s="87"/>
      <c r="S559" s="87"/>
    </row>
    <row r="560" spans="6:19" s="1" customFormat="1" x14ac:dyDescent="0.2">
      <c r="F560" s="2"/>
      <c r="G560" s="2"/>
      <c r="H560" s="16"/>
      <c r="I560" s="18"/>
      <c r="L560" s="9"/>
      <c r="Q560" s="77"/>
      <c r="R560" s="87"/>
      <c r="S560" s="87"/>
    </row>
    <row r="561" spans="6:19" s="1" customFormat="1" x14ac:dyDescent="0.2">
      <c r="F561" s="2"/>
      <c r="G561" s="2"/>
      <c r="H561" s="16"/>
      <c r="I561" s="18"/>
      <c r="L561" s="9"/>
      <c r="Q561" s="77"/>
      <c r="R561" s="87"/>
      <c r="S561" s="87"/>
    </row>
    <row r="562" spans="6:19" s="1" customFormat="1" x14ac:dyDescent="0.2">
      <c r="F562" s="2"/>
      <c r="G562" s="2"/>
      <c r="H562" s="16"/>
      <c r="I562" s="18"/>
      <c r="L562" s="9"/>
      <c r="Q562" s="77"/>
      <c r="R562" s="87"/>
      <c r="S562" s="87"/>
    </row>
    <row r="563" spans="6:19" s="1" customFormat="1" x14ac:dyDescent="0.2">
      <c r="F563" s="2"/>
      <c r="G563" s="2"/>
      <c r="H563" s="16"/>
      <c r="I563" s="18"/>
      <c r="L563" s="9"/>
      <c r="Q563" s="77"/>
      <c r="R563" s="87"/>
      <c r="S563" s="87"/>
    </row>
    <row r="564" spans="6:19" s="1" customFormat="1" x14ac:dyDescent="0.2">
      <c r="F564" s="2"/>
      <c r="G564" s="2"/>
      <c r="H564" s="16"/>
      <c r="I564" s="18"/>
      <c r="L564" s="9"/>
      <c r="Q564" s="77"/>
      <c r="R564" s="87"/>
      <c r="S564" s="87"/>
    </row>
    <row r="565" spans="6:19" s="1" customFormat="1" x14ac:dyDescent="0.2">
      <c r="F565" s="2"/>
      <c r="G565" s="2"/>
      <c r="H565" s="16"/>
      <c r="I565" s="18"/>
      <c r="L565" s="9"/>
      <c r="Q565" s="77"/>
      <c r="R565" s="87"/>
      <c r="S565" s="87"/>
    </row>
    <row r="566" spans="6:19" s="1" customFormat="1" x14ac:dyDescent="0.2">
      <c r="F566" s="2"/>
      <c r="G566" s="2"/>
      <c r="H566" s="16"/>
      <c r="I566" s="18"/>
      <c r="L566" s="9"/>
      <c r="Q566" s="77"/>
      <c r="R566" s="87"/>
      <c r="S566" s="87"/>
    </row>
    <row r="567" spans="6:19" s="1" customFormat="1" x14ac:dyDescent="0.2">
      <c r="F567" s="2"/>
      <c r="G567" s="2"/>
      <c r="H567" s="16"/>
      <c r="I567" s="18"/>
      <c r="L567" s="9"/>
      <c r="Q567" s="77"/>
      <c r="R567" s="87"/>
      <c r="S567" s="87"/>
    </row>
    <row r="568" spans="6:19" s="1" customFormat="1" x14ac:dyDescent="0.2">
      <c r="F568" s="2"/>
      <c r="G568" s="2"/>
      <c r="H568" s="16"/>
      <c r="I568" s="18"/>
      <c r="L568" s="9"/>
      <c r="Q568" s="77"/>
      <c r="R568" s="87"/>
      <c r="S568" s="87"/>
    </row>
    <row r="569" spans="6:19" s="1" customFormat="1" x14ac:dyDescent="0.2">
      <c r="F569" s="2"/>
      <c r="G569" s="2"/>
      <c r="H569" s="16"/>
      <c r="I569" s="18"/>
      <c r="L569" s="9"/>
      <c r="Q569" s="77"/>
      <c r="R569" s="87"/>
      <c r="S569" s="87"/>
    </row>
    <row r="570" spans="6:19" s="1" customFormat="1" x14ac:dyDescent="0.2">
      <c r="F570" s="2"/>
      <c r="G570" s="2"/>
      <c r="H570" s="16"/>
      <c r="I570" s="18"/>
      <c r="L570" s="9"/>
      <c r="Q570" s="77"/>
      <c r="R570" s="87"/>
      <c r="S570" s="87"/>
    </row>
    <row r="571" spans="6:19" s="1" customFormat="1" x14ac:dyDescent="0.2">
      <c r="F571" s="2"/>
      <c r="G571" s="2"/>
      <c r="H571" s="16"/>
      <c r="I571" s="18"/>
      <c r="L571" s="9"/>
      <c r="Q571" s="77"/>
      <c r="R571" s="87"/>
      <c r="S571" s="87"/>
    </row>
    <row r="572" spans="6:19" s="1" customFormat="1" x14ac:dyDescent="0.2">
      <c r="F572" s="2"/>
      <c r="G572" s="2"/>
      <c r="H572" s="16"/>
      <c r="I572" s="18"/>
      <c r="L572" s="9"/>
      <c r="Q572" s="77"/>
      <c r="R572" s="87"/>
      <c r="S572" s="87"/>
    </row>
    <row r="573" spans="6:19" s="1" customFormat="1" x14ac:dyDescent="0.2">
      <c r="F573" s="2"/>
      <c r="G573" s="2"/>
      <c r="H573" s="16"/>
      <c r="I573" s="18"/>
      <c r="L573" s="9"/>
      <c r="Q573" s="77"/>
      <c r="R573" s="87"/>
      <c r="S573" s="87"/>
    </row>
    <row r="574" spans="6:19" s="1" customFormat="1" x14ac:dyDescent="0.2">
      <c r="F574" s="2"/>
      <c r="G574" s="2"/>
      <c r="H574" s="16"/>
      <c r="I574" s="18"/>
      <c r="L574" s="9"/>
      <c r="Q574" s="77"/>
      <c r="R574" s="87"/>
      <c r="S574" s="87"/>
    </row>
    <row r="575" spans="6:19" s="1" customFormat="1" x14ac:dyDescent="0.2">
      <c r="F575" s="2"/>
      <c r="G575" s="2"/>
      <c r="H575" s="16"/>
      <c r="I575" s="18"/>
      <c r="L575" s="9"/>
      <c r="Q575" s="77"/>
      <c r="R575" s="87"/>
      <c r="S575" s="87"/>
    </row>
    <row r="576" spans="6:19" s="1" customFormat="1" x14ac:dyDescent="0.2">
      <c r="F576" s="2"/>
      <c r="G576" s="2"/>
      <c r="H576" s="16"/>
      <c r="I576" s="18"/>
      <c r="L576" s="9"/>
      <c r="Q576" s="77"/>
      <c r="R576" s="87"/>
      <c r="S576" s="87"/>
    </row>
    <row r="577" spans="6:19" s="1" customFormat="1" x14ac:dyDescent="0.2">
      <c r="F577" s="2"/>
      <c r="G577" s="2"/>
      <c r="H577" s="16"/>
      <c r="I577" s="18"/>
      <c r="L577" s="9"/>
      <c r="Q577" s="77"/>
      <c r="R577" s="87"/>
      <c r="S577" s="87"/>
    </row>
    <row r="578" spans="6:19" s="1" customFormat="1" x14ac:dyDescent="0.2">
      <c r="F578" s="2"/>
      <c r="G578" s="2"/>
      <c r="H578" s="16"/>
      <c r="I578" s="18"/>
      <c r="L578" s="9"/>
      <c r="Q578" s="77"/>
      <c r="R578" s="87"/>
      <c r="S578" s="87"/>
    </row>
    <row r="579" spans="6:19" s="1" customFormat="1" x14ac:dyDescent="0.2">
      <c r="F579" s="2"/>
      <c r="G579" s="2"/>
      <c r="H579" s="16"/>
      <c r="I579" s="18"/>
      <c r="L579" s="9"/>
      <c r="Q579" s="77"/>
      <c r="R579" s="87"/>
      <c r="S579" s="87"/>
    </row>
    <row r="580" spans="6:19" s="1" customFormat="1" x14ac:dyDescent="0.2">
      <c r="F580" s="2"/>
      <c r="G580" s="2"/>
      <c r="H580" s="16"/>
      <c r="I580" s="18"/>
      <c r="L580" s="9"/>
      <c r="Q580" s="77"/>
      <c r="R580" s="87"/>
      <c r="S580" s="87"/>
    </row>
    <row r="581" spans="6:19" s="1" customFormat="1" x14ac:dyDescent="0.2">
      <c r="F581" s="2"/>
      <c r="G581" s="2"/>
      <c r="H581" s="16"/>
      <c r="I581" s="18"/>
      <c r="L581" s="9"/>
      <c r="Q581" s="77"/>
      <c r="R581" s="87"/>
      <c r="S581" s="87"/>
    </row>
    <row r="582" spans="6:19" s="1" customFormat="1" x14ac:dyDescent="0.2">
      <c r="F582" s="2"/>
      <c r="G582" s="2"/>
      <c r="H582" s="16"/>
      <c r="I582" s="18"/>
      <c r="L582" s="9"/>
      <c r="Q582" s="77"/>
      <c r="R582" s="87"/>
      <c r="S582" s="87"/>
    </row>
    <row r="583" spans="6:19" s="1" customFormat="1" x14ac:dyDescent="0.2">
      <c r="F583" s="2"/>
      <c r="G583" s="2"/>
      <c r="H583" s="16"/>
      <c r="I583" s="18"/>
      <c r="L583" s="9"/>
      <c r="Q583" s="77"/>
      <c r="R583" s="87"/>
      <c r="S583" s="87"/>
    </row>
    <row r="584" spans="6:19" s="1" customFormat="1" x14ac:dyDescent="0.2">
      <c r="F584" s="2"/>
      <c r="G584" s="2"/>
      <c r="H584" s="16"/>
      <c r="I584" s="18"/>
      <c r="L584" s="9"/>
      <c r="Q584" s="77"/>
      <c r="R584" s="87"/>
      <c r="S584" s="87"/>
    </row>
    <row r="585" spans="6:19" s="1" customFormat="1" x14ac:dyDescent="0.2">
      <c r="F585" s="2"/>
      <c r="G585" s="2"/>
      <c r="H585" s="16"/>
      <c r="I585" s="18"/>
      <c r="L585" s="9"/>
      <c r="Q585" s="77"/>
      <c r="R585" s="87"/>
      <c r="S585" s="87"/>
    </row>
    <row r="586" spans="6:19" s="1" customFormat="1" x14ac:dyDescent="0.2">
      <c r="F586" s="2"/>
      <c r="G586" s="2"/>
      <c r="H586" s="16"/>
      <c r="I586" s="18"/>
      <c r="L586" s="9"/>
      <c r="Q586" s="77"/>
      <c r="R586" s="87"/>
      <c r="S586" s="87"/>
    </row>
    <row r="587" spans="6:19" s="1" customFormat="1" x14ac:dyDescent="0.2">
      <c r="F587" s="2"/>
      <c r="G587" s="2"/>
      <c r="H587" s="16"/>
      <c r="I587" s="18"/>
      <c r="L587" s="9"/>
      <c r="Q587" s="77"/>
      <c r="R587" s="87"/>
      <c r="S587" s="87"/>
    </row>
    <row r="588" spans="6:19" s="1" customFormat="1" x14ac:dyDescent="0.2">
      <c r="F588" s="2"/>
      <c r="G588" s="2"/>
      <c r="H588" s="16"/>
      <c r="I588" s="18"/>
      <c r="L588" s="9"/>
      <c r="Q588" s="77"/>
      <c r="R588" s="87"/>
      <c r="S588" s="87"/>
    </row>
    <row r="589" spans="6:19" s="1" customFormat="1" x14ac:dyDescent="0.2">
      <c r="F589" s="2"/>
      <c r="G589" s="2"/>
      <c r="H589" s="16"/>
      <c r="I589" s="18"/>
      <c r="L589" s="9"/>
      <c r="Q589" s="77"/>
      <c r="R589" s="87"/>
      <c r="S589" s="87"/>
    </row>
    <row r="590" spans="6:19" s="1" customFormat="1" x14ac:dyDescent="0.2">
      <c r="F590" s="2"/>
      <c r="G590" s="2"/>
      <c r="H590" s="16"/>
      <c r="I590" s="18"/>
      <c r="L590" s="9"/>
      <c r="Q590" s="77"/>
      <c r="R590" s="87"/>
      <c r="S590" s="87"/>
    </row>
    <row r="591" spans="6:19" s="1" customFormat="1" x14ac:dyDescent="0.2">
      <c r="F591" s="2"/>
      <c r="G591" s="2"/>
      <c r="H591" s="16"/>
      <c r="I591" s="18"/>
      <c r="L591" s="9"/>
      <c r="Q591" s="77"/>
      <c r="R591" s="87"/>
      <c r="S591" s="87"/>
    </row>
    <row r="592" spans="6:19" s="1" customFormat="1" x14ac:dyDescent="0.2">
      <c r="F592" s="2"/>
      <c r="G592" s="2"/>
      <c r="H592" s="16"/>
      <c r="I592" s="18"/>
      <c r="L592" s="9"/>
      <c r="Q592" s="77"/>
      <c r="R592" s="87"/>
      <c r="S592" s="87"/>
    </row>
    <row r="593" spans="6:19" s="1" customFormat="1" x14ac:dyDescent="0.2">
      <c r="F593" s="2"/>
      <c r="G593" s="2"/>
      <c r="H593" s="16"/>
      <c r="I593" s="18"/>
      <c r="L593" s="9"/>
      <c r="Q593" s="77"/>
      <c r="R593" s="87"/>
      <c r="S593" s="87"/>
    </row>
    <row r="594" spans="6:19" s="1" customFormat="1" x14ac:dyDescent="0.2">
      <c r="F594" s="2"/>
      <c r="G594" s="2"/>
      <c r="H594" s="16"/>
      <c r="I594" s="18"/>
      <c r="L594" s="9"/>
      <c r="Q594" s="77"/>
      <c r="R594" s="87"/>
      <c r="S594" s="87"/>
    </row>
    <row r="595" spans="6:19" s="1" customFormat="1" x14ac:dyDescent="0.2">
      <c r="F595" s="2"/>
      <c r="G595" s="2"/>
      <c r="H595" s="16"/>
      <c r="I595" s="18"/>
      <c r="L595" s="9"/>
      <c r="Q595" s="77"/>
      <c r="R595" s="87"/>
      <c r="S595" s="87"/>
    </row>
    <row r="596" spans="6:19" s="1" customFormat="1" x14ac:dyDescent="0.2">
      <c r="F596" s="2"/>
      <c r="G596" s="2"/>
      <c r="H596" s="16"/>
      <c r="I596" s="18"/>
      <c r="L596" s="9"/>
      <c r="Q596" s="77"/>
      <c r="R596" s="87"/>
      <c r="S596" s="87"/>
    </row>
    <row r="597" spans="6:19" s="1" customFormat="1" x14ac:dyDescent="0.2">
      <c r="F597" s="2"/>
      <c r="G597" s="2"/>
      <c r="H597" s="16"/>
      <c r="I597" s="18"/>
      <c r="L597" s="9"/>
      <c r="Q597" s="77"/>
      <c r="R597" s="87"/>
      <c r="S597" s="87"/>
    </row>
    <row r="598" spans="6:19" s="1" customFormat="1" x14ac:dyDescent="0.2">
      <c r="F598" s="2"/>
      <c r="G598" s="2"/>
      <c r="H598" s="16"/>
      <c r="I598" s="18"/>
      <c r="L598" s="9"/>
      <c r="Q598" s="77"/>
      <c r="R598" s="87"/>
      <c r="S598" s="87"/>
    </row>
    <row r="599" spans="6:19" s="1" customFormat="1" x14ac:dyDescent="0.2">
      <c r="F599" s="2"/>
      <c r="G599" s="2"/>
      <c r="H599" s="16"/>
      <c r="I599" s="18"/>
      <c r="L599" s="9"/>
      <c r="Q599" s="77"/>
      <c r="R599" s="87"/>
      <c r="S599" s="87"/>
    </row>
    <row r="600" spans="6:19" s="1" customFormat="1" x14ac:dyDescent="0.2">
      <c r="F600" s="2"/>
      <c r="G600" s="2"/>
      <c r="H600" s="16"/>
      <c r="I600" s="18"/>
      <c r="L600" s="9"/>
      <c r="Q600" s="77"/>
      <c r="R600" s="87"/>
      <c r="S600" s="87"/>
    </row>
    <row r="601" spans="6:19" s="1" customFormat="1" x14ac:dyDescent="0.2">
      <c r="F601" s="2"/>
      <c r="G601" s="2"/>
      <c r="H601" s="16"/>
      <c r="I601" s="18"/>
      <c r="L601" s="9"/>
      <c r="Q601" s="77"/>
      <c r="R601" s="87"/>
      <c r="S601" s="87"/>
    </row>
    <row r="602" spans="6:19" s="1" customFormat="1" x14ac:dyDescent="0.2">
      <c r="F602" s="2"/>
      <c r="G602" s="2"/>
      <c r="H602" s="16"/>
      <c r="I602" s="18"/>
      <c r="L602" s="9"/>
      <c r="Q602" s="77"/>
      <c r="R602" s="87"/>
      <c r="S602" s="87"/>
    </row>
    <row r="603" spans="6:19" s="1" customFormat="1" x14ac:dyDescent="0.2">
      <c r="F603" s="2"/>
      <c r="G603" s="2"/>
      <c r="H603" s="16"/>
      <c r="I603" s="18"/>
      <c r="L603" s="9"/>
      <c r="Q603" s="77"/>
      <c r="R603" s="87"/>
      <c r="S603" s="87"/>
    </row>
    <row r="604" spans="6:19" s="1" customFormat="1" x14ac:dyDescent="0.2">
      <c r="F604" s="2"/>
      <c r="G604" s="2"/>
      <c r="H604" s="16"/>
      <c r="I604" s="18"/>
      <c r="L604" s="9"/>
      <c r="Q604" s="77"/>
      <c r="R604" s="87"/>
      <c r="S604" s="87"/>
    </row>
    <row r="605" spans="6:19" s="1" customFormat="1" x14ac:dyDescent="0.2">
      <c r="F605" s="2"/>
      <c r="G605" s="2"/>
      <c r="H605" s="16"/>
      <c r="I605" s="18"/>
      <c r="L605" s="9"/>
      <c r="Q605" s="77"/>
      <c r="R605" s="87"/>
      <c r="S605" s="87"/>
    </row>
    <row r="606" spans="6:19" s="1" customFormat="1" x14ac:dyDescent="0.2">
      <c r="F606" s="2"/>
      <c r="G606" s="2"/>
      <c r="H606" s="16"/>
      <c r="I606" s="18"/>
      <c r="L606" s="9"/>
      <c r="Q606" s="77"/>
      <c r="R606" s="87"/>
      <c r="S606" s="87"/>
    </row>
    <row r="607" spans="6:19" s="1" customFormat="1" x14ac:dyDescent="0.2">
      <c r="F607" s="2"/>
      <c r="G607" s="2"/>
      <c r="H607" s="16"/>
      <c r="I607" s="18"/>
      <c r="L607" s="9"/>
      <c r="Q607" s="77"/>
      <c r="R607" s="87"/>
      <c r="S607" s="87"/>
    </row>
    <row r="608" spans="6:19" s="1" customFormat="1" x14ac:dyDescent="0.2">
      <c r="F608" s="2"/>
      <c r="G608" s="2"/>
      <c r="H608" s="16"/>
      <c r="I608" s="18"/>
      <c r="L608" s="9"/>
      <c r="Q608" s="77"/>
      <c r="R608" s="87"/>
      <c r="S608" s="87"/>
    </row>
    <row r="609" spans="6:19" s="1" customFormat="1" x14ac:dyDescent="0.2">
      <c r="F609" s="2"/>
      <c r="G609" s="2"/>
      <c r="H609" s="16"/>
      <c r="I609" s="18"/>
      <c r="L609" s="9"/>
      <c r="Q609" s="77"/>
      <c r="R609" s="87"/>
      <c r="S609" s="87"/>
    </row>
    <row r="610" spans="6:19" s="1" customFormat="1" x14ac:dyDescent="0.2">
      <c r="F610" s="2"/>
      <c r="G610" s="2"/>
      <c r="H610" s="16"/>
      <c r="I610" s="18"/>
      <c r="L610" s="9"/>
      <c r="Q610" s="77"/>
      <c r="R610" s="87"/>
      <c r="S610" s="87"/>
    </row>
    <row r="611" spans="6:19" s="1" customFormat="1" x14ac:dyDescent="0.2">
      <c r="F611" s="2"/>
      <c r="G611" s="2"/>
      <c r="H611" s="16"/>
      <c r="I611" s="18"/>
      <c r="L611" s="9"/>
      <c r="Q611" s="77"/>
      <c r="R611" s="87"/>
      <c r="S611" s="87"/>
    </row>
    <row r="612" spans="6:19" s="1" customFormat="1" x14ac:dyDescent="0.2">
      <c r="F612" s="2"/>
      <c r="G612" s="2"/>
      <c r="H612" s="16"/>
      <c r="I612" s="18"/>
      <c r="L612" s="9"/>
      <c r="Q612" s="77"/>
      <c r="R612" s="87"/>
      <c r="S612" s="87"/>
    </row>
    <row r="613" spans="6:19" s="1" customFormat="1" x14ac:dyDescent="0.2">
      <c r="F613" s="2"/>
      <c r="G613" s="2"/>
      <c r="H613" s="16"/>
      <c r="I613" s="18"/>
      <c r="L613" s="9"/>
      <c r="Q613" s="77"/>
      <c r="R613" s="87"/>
      <c r="S613" s="87"/>
    </row>
    <row r="614" spans="6:19" s="1" customFormat="1" x14ac:dyDescent="0.2">
      <c r="F614" s="2"/>
      <c r="G614" s="2"/>
      <c r="H614" s="16"/>
      <c r="I614" s="18"/>
      <c r="L614" s="9"/>
      <c r="Q614" s="77"/>
      <c r="R614" s="87"/>
      <c r="S614" s="87"/>
    </row>
    <row r="615" spans="6:19" s="1" customFormat="1" x14ac:dyDescent="0.2">
      <c r="F615" s="2"/>
      <c r="G615" s="2"/>
      <c r="H615" s="16"/>
      <c r="I615" s="18"/>
      <c r="L615" s="9"/>
      <c r="Q615" s="77"/>
      <c r="R615" s="87"/>
      <c r="S615" s="87"/>
    </row>
    <row r="616" spans="6:19" s="1" customFormat="1" x14ac:dyDescent="0.2">
      <c r="F616" s="2"/>
      <c r="G616" s="2"/>
      <c r="H616" s="16"/>
      <c r="I616" s="18"/>
      <c r="L616" s="9"/>
      <c r="Q616" s="77"/>
      <c r="R616" s="87"/>
      <c r="S616" s="87"/>
    </row>
    <row r="617" spans="6:19" s="1" customFormat="1" x14ac:dyDescent="0.2">
      <c r="F617" s="2"/>
      <c r="G617" s="2"/>
      <c r="H617" s="16"/>
      <c r="I617" s="18"/>
      <c r="L617" s="9"/>
      <c r="Q617" s="77"/>
      <c r="R617" s="87"/>
      <c r="S617" s="87"/>
    </row>
    <row r="618" spans="6:19" s="1" customFormat="1" x14ac:dyDescent="0.2">
      <c r="F618" s="2"/>
      <c r="G618" s="2"/>
      <c r="H618" s="16"/>
      <c r="I618" s="18"/>
      <c r="L618" s="9"/>
      <c r="Q618" s="77"/>
      <c r="R618" s="87"/>
      <c r="S618" s="87"/>
    </row>
    <row r="619" spans="6:19" s="1" customFormat="1" x14ac:dyDescent="0.2">
      <c r="F619" s="2"/>
      <c r="G619" s="2"/>
      <c r="H619" s="16"/>
      <c r="I619" s="18"/>
      <c r="L619" s="9"/>
      <c r="Q619" s="77"/>
      <c r="R619" s="87"/>
      <c r="S619" s="87"/>
    </row>
    <row r="620" spans="6:19" s="1" customFormat="1" x14ac:dyDescent="0.2">
      <c r="F620" s="2"/>
      <c r="G620" s="2"/>
      <c r="H620" s="16"/>
      <c r="I620" s="18"/>
      <c r="L620" s="9"/>
      <c r="Q620" s="77"/>
      <c r="R620" s="87"/>
      <c r="S620" s="87"/>
    </row>
    <row r="621" spans="6:19" s="1" customFormat="1" x14ac:dyDescent="0.2">
      <c r="F621" s="2"/>
      <c r="G621" s="2"/>
      <c r="H621" s="16"/>
      <c r="I621" s="18"/>
      <c r="L621" s="9"/>
      <c r="Q621" s="77"/>
      <c r="R621" s="87"/>
      <c r="S621" s="87"/>
    </row>
    <row r="622" spans="6:19" s="1" customFormat="1" x14ac:dyDescent="0.2">
      <c r="F622" s="2"/>
      <c r="G622" s="2"/>
      <c r="H622" s="16"/>
      <c r="I622" s="18"/>
      <c r="L622" s="9"/>
      <c r="Q622" s="77"/>
      <c r="R622" s="87"/>
      <c r="S622" s="87"/>
    </row>
    <row r="623" spans="6:19" s="1" customFormat="1" x14ac:dyDescent="0.2">
      <c r="F623" s="2"/>
      <c r="G623" s="2"/>
      <c r="H623" s="16"/>
      <c r="I623" s="18"/>
      <c r="L623" s="9"/>
      <c r="Q623" s="77"/>
      <c r="R623" s="87"/>
      <c r="S623" s="87"/>
    </row>
    <row r="624" spans="6:19" s="1" customFormat="1" x14ac:dyDescent="0.2">
      <c r="F624" s="2"/>
      <c r="G624" s="2"/>
      <c r="H624" s="16"/>
      <c r="I624" s="18"/>
      <c r="L624" s="9"/>
      <c r="Q624" s="77"/>
      <c r="R624" s="87"/>
      <c r="S624" s="87"/>
    </row>
    <row r="625" spans="6:19" s="1" customFormat="1" x14ac:dyDescent="0.2">
      <c r="F625" s="2"/>
      <c r="G625" s="2"/>
      <c r="H625" s="16"/>
      <c r="I625" s="18"/>
      <c r="L625" s="9"/>
      <c r="Q625" s="77"/>
      <c r="R625" s="87"/>
      <c r="S625" s="87"/>
    </row>
    <row r="626" spans="6:19" s="1" customFormat="1" x14ac:dyDescent="0.2">
      <c r="F626" s="2"/>
      <c r="G626" s="2"/>
      <c r="H626" s="16"/>
      <c r="I626" s="18"/>
      <c r="L626" s="9"/>
      <c r="Q626" s="77"/>
      <c r="R626" s="87"/>
      <c r="S626" s="87"/>
    </row>
    <row r="627" spans="6:19" s="1" customFormat="1" x14ac:dyDescent="0.2">
      <c r="F627" s="2"/>
      <c r="G627" s="2"/>
      <c r="H627" s="16"/>
      <c r="I627" s="18"/>
      <c r="L627" s="9"/>
      <c r="Q627" s="77"/>
      <c r="R627" s="87"/>
      <c r="S627" s="87"/>
    </row>
    <row r="628" spans="6:19" s="1" customFormat="1" x14ac:dyDescent="0.2">
      <c r="F628" s="2"/>
      <c r="G628" s="2"/>
      <c r="H628" s="16"/>
      <c r="I628" s="18"/>
      <c r="L628" s="9"/>
      <c r="Q628" s="77"/>
      <c r="R628" s="87"/>
      <c r="S628" s="87"/>
    </row>
    <row r="629" spans="6:19" s="1" customFormat="1" x14ac:dyDescent="0.2">
      <c r="F629" s="2"/>
      <c r="G629" s="2"/>
      <c r="H629" s="16"/>
      <c r="I629" s="18"/>
      <c r="L629" s="9"/>
      <c r="Q629" s="77"/>
      <c r="R629" s="87"/>
      <c r="S629" s="87"/>
    </row>
    <row r="630" spans="6:19" s="1" customFormat="1" x14ac:dyDescent="0.2">
      <c r="F630" s="2"/>
      <c r="G630" s="2"/>
      <c r="H630" s="16"/>
      <c r="I630" s="18"/>
      <c r="L630" s="9"/>
      <c r="Q630" s="77"/>
      <c r="R630" s="87"/>
      <c r="S630" s="87"/>
    </row>
    <row r="631" spans="6:19" s="1" customFormat="1" x14ac:dyDescent="0.2">
      <c r="F631" s="2"/>
      <c r="G631" s="2"/>
      <c r="H631" s="16"/>
      <c r="I631" s="18"/>
      <c r="L631" s="9"/>
      <c r="Q631" s="77"/>
      <c r="R631" s="87"/>
      <c r="S631" s="87"/>
    </row>
    <row r="632" spans="6:19" s="1" customFormat="1" x14ac:dyDescent="0.2">
      <c r="F632" s="2"/>
      <c r="G632" s="2"/>
      <c r="H632" s="16"/>
      <c r="I632" s="18"/>
      <c r="L632" s="9"/>
      <c r="Q632" s="77"/>
      <c r="R632" s="87"/>
      <c r="S632" s="87"/>
    </row>
    <row r="633" spans="6:19" s="1" customFormat="1" x14ac:dyDescent="0.2">
      <c r="F633" s="2"/>
      <c r="G633" s="2"/>
      <c r="H633" s="16"/>
      <c r="I633" s="18"/>
      <c r="L633" s="9"/>
      <c r="Q633" s="77"/>
      <c r="R633" s="87"/>
      <c r="S633" s="87"/>
    </row>
    <row r="634" spans="6:19" s="1" customFormat="1" x14ac:dyDescent="0.2">
      <c r="F634" s="2"/>
      <c r="G634" s="2"/>
      <c r="H634" s="16"/>
      <c r="I634" s="18"/>
      <c r="L634" s="9"/>
      <c r="Q634" s="77"/>
      <c r="R634" s="87"/>
      <c r="S634" s="87"/>
    </row>
    <row r="635" spans="6:19" s="1" customFormat="1" x14ac:dyDescent="0.2">
      <c r="F635" s="2"/>
      <c r="G635" s="2"/>
      <c r="H635" s="16"/>
      <c r="I635" s="18"/>
      <c r="L635" s="9"/>
      <c r="Q635" s="77"/>
      <c r="R635" s="87"/>
      <c r="S635" s="87"/>
    </row>
    <row r="636" spans="6:19" s="1" customFormat="1" x14ac:dyDescent="0.2">
      <c r="F636" s="2"/>
      <c r="G636" s="2"/>
      <c r="H636" s="16"/>
      <c r="I636" s="18"/>
      <c r="L636" s="9"/>
      <c r="Q636" s="77"/>
      <c r="R636" s="87"/>
      <c r="S636" s="87"/>
    </row>
    <row r="637" spans="6:19" s="1" customFormat="1" x14ac:dyDescent="0.2">
      <c r="F637" s="2"/>
      <c r="G637" s="2"/>
      <c r="H637" s="16"/>
      <c r="I637" s="18"/>
      <c r="L637" s="9"/>
      <c r="Q637" s="77"/>
      <c r="R637" s="87"/>
      <c r="S637" s="87"/>
    </row>
    <row r="638" spans="6:19" s="1" customFormat="1" x14ac:dyDescent="0.2">
      <c r="F638" s="2"/>
      <c r="G638" s="2"/>
      <c r="H638" s="16"/>
      <c r="I638" s="18"/>
      <c r="L638" s="9"/>
      <c r="Q638" s="77"/>
      <c r="R638" s="87"/>
      <c r="S638" s="87"/>
    </row>
    <row r="639" spans="6:19" s="1" customFormat="1" x14ac:dyDescent="0.2">
      <c r="F639" s="2"/>
      <c r="G639" s="2"/>
      <c r="H639" s="16"/>
      <c r="I639" s="18"/>
      <c r="L639" s="9"/>
      <c r="Q639" s="77"/>
      <c r="R639" s="87"/>
      <c r="S639" s="87"/>
    </row>
    <row r="640" spans="6:19" s="1" customFormat="1" x14ac:dyDescent="0.2">
      <c r="F640" s="2"/>
      <c r="G640" s="2"/>
      <c r="H640" s="16"/>
      <c r="I640" s="18"/>
      <c r="L640" s="9"/>
      <c r="Q640" s="77"/>
      <c r="R640" s="87"/>
      <c r="S640" s="87"/>
    </row>
    <row r="641" spans="6:19" s="1" customFormat="1" x14ac:dyDescent="0.2">
      <c r="F641" s="2"/>
      <c r="G641" s="2"/>
      <c r="H641" s="16"/>
      <c r="I641" s="18"/>
      <c r="L641" s="9"/>
      <c r="Q641" s="77"/>
      <c r="R641" s="87"/>
      <c r="S641" s="87"/>
    </row>
    <row r="642" spans="6:19" s="1" customFormat="1" x14ac:dyDescent="0.2">
      <c r="F642" s="2"/>
      <c r="G642" s="2"/>
      <c r="H642" s="16"/>
      <c r="I642" s="18"/>
      <c r="L642" s="9"/>
      <c r="Q642" s="77"/>
      <c r="R642" s="87"/>
      <c r="S642" s="87"/>
    </row>
    <row r="643" spans="6:19" s="1" customFormat="1" x14ac:dyDescent="0.2">
      <c r="F643" s="2"/>
      <c r="G643" s="2"/>
      <c r="H643" s="16"/>
      <c r="I643" s="18"/>
      <c r="L643" s="9"/>
      <c r="Q643" s="77"/>
      <c r="R643" s="87"/>
      <c r="S643" s="87"/>
    </row>
    <row r="644" spans="6:19" s="1" customFormat="1" x14ac:dyDescent="0.2">
      <c r="F644" s="2"/>
      <c r="G644" s="2"/>
      <c r="H644" s="16"/>
      <c r="I644" s="18"/>
      <c r="L644" s="9"/>
      <c r="Q644" s="77"/>
      <c r="R644" s="87"/>
      <c r="S644" s="87"/>
    </row>
    <row r="645" spans="6:19" s="1" customFormat="1" x14ac:dyDescent="0.2">
      <c r="F645" s="2"/>
      <c r="G645" s="2"/>
      <c r="H645" s="16"/>
      <c r="I645" s="18"/>
      <c r="L645" s="9"/>
      <c r="Q645" s="77"/>
      <c r="R645" s="87"/>
      <c r="S645" s="87"/>
    </row>
    <row r="646" spans="6:19" s="1" customFormat="1" x14ac:dyDescent="0.2">
      <c r="F646" s="2"/>
      <c r="G646" s="2"/>
      <c r="H646" s="16"/>
      <c r="I646" s="18"/>
      <c r="L646" s="9"/>
      <c r="Q646" s="77"/>
      <c r="R646" s="87"/>
      <c r="S646" s="87"/>
    </row>
    <row r="647" spans="6:19" s="1" customFormat="1" x14ac:dyDescent="0.2">
      <c r="F647" s="2"/>
      <c r="G647" s="2"/>
      <c r="H647" s="16"/>
      <c r="I647" s="18"/>
      <c r="L647" s="9"/>
      <c r="Q647" s="77"/>
      <c r="R647" s="87"/>
      <c r="S647" s="87"/>
    </row>
    <row r="648" spans="6:19" s="1" customFormat="1" x14ac:dyDescent="0.2">
      <c r="F648" s="2"/>
      <c r="G648" s="2"/>
      <c r="H648" s="16"/>
      <c r="I648" s="18"/>
      <c r="L648" s="9"/>
      <c r="Q648" s="77"/>
      <c r="R648" s="87"/>
      <c r="S648" s="87"/>
    </row>
    <row r="649" spans="6:19" s="1" customFormat="1" x14ac:dyDescent="0.2">
      <c r="F649" s="2"/>
      <c r="G649" s="2"/>
      <c r="H649" s="16"/>
      <c r="I649" s="18"/>
      <c r="L649" s="9"/>
      <c r="Q649" s="77"/>
      <c r="R649" s="87"/>
      <c r="S649" s="87"/>
    </row>
    <row r="650" spans="6:19" s="1" customFormat="1" x14ac:dyDescent="0.2">
      <c r="F650" s="2"/>
      <c r="G650" s="2"/>
      <c r="H650" s="16"/>
      <c r="I650" s="18"/>
      <c r="L650" s="9"/>
      <c r="Q650" s="77"/>
      <c r="R650" s="87"/>
      <c r="S650" s="87"/>
    </row>
    <row r="651" spans="6:19" s="1" customFormat="1" x14ac:dyDescent="0.2">
      <c r="F651" s="2"/>
      <c r="G651" s="2"/>
      <c r="H651" s="16"/>
      <c r="I651" s="18"/>
      <c r="L651" s="9"/>
      <c r="Q651" s="77"/>
      <c r="R651" s="87"/>
      <c r="S651" s="87"/>
    </row>
    <row r="652" spans="6:19" s="1" customFormat="1" x14ac:dyDescent="0.2">
      <c r="F652" s="2"/>
      <c r="G652" s="2"/>
      <c r="H652" s="16"/>
      <c r="I652" s="18"/>
      <c r="L652" s="9"/>
      <c r="Q652" s="77"/>
      <c r="R652" s="87"/>
      <c r="S652" s="87"/>
    </row>
    <row r="653" spans="6:19" s="1" customFormat="1" x14ac:dyDescent="0.2">
      <c r="F653" s="2"/>
      <c r="G653" s="2"/>
      <c r="H653" s="16"/>
      <c r="I653" s="18"/>
      <c r="L653" s="9"/>
      <c r="Q653" s="77"/>
      <c r="R653" s="87"/>
      <c r="S653" s="87"/>
    </row>
    <row r="654" spans="6:19" s="1" customFormat="1" x14ac:dyDescent="0.2">
      <c r="F654" s="2"/>
      <c r="G654" s="2"/>
      <c r="H654" s="16"/>
      <c r="I654" s="18"/>
      <c r="L654" s="9"/>
      <c r="Q654" s="77"/>
      <c r="R654" s="87"/>
      <c r="S654" s="87"/>
    </row>
    <row r="655" spans="6:19" s="1" customFormat="1" x14ac:dyDescent="0.2">
      <c r="F655" s="2"/>
      <c r="G655" s="2"/>
      <c r="H655" s="16"/>
      <c r="I655" s="18"/>
      <c r="L655" s="9"/>
      <c r="Q655" s="77"/>
      <c r="R655" s="87"/>
      <c r="S655" s="87"/>
    </row>
    <row r="656" spans="6:19" s="1" customFormat="1" x14ac:dyDescent="0.2">
      <c r="F656" s="2"/>
      <c r="G656" s="2"/>
      <c r="H656" s="16"/>
      <c r="I656" s="18"/>
      <c r="L656" s="9"/>
      <c r="Q656" s="77"/>
      <c r="R656" s="87"/>
      <c r="S656" s="87"/>
    </row>
    <row r="657" spans="6:19" s="1" customFormat="1" x14ac:dyDescent="0.2">
      <c r="F657" s="2"/>
      <c r="G657" s="2"/>
      <c r="H657" s="16"/>
      <c r="I657" s="18"/>
      <c r="L657" s="9"/>
      <c r="Q657" s="77"/>
      <c r="R657" s="87"/>
      <c r="S657" s="87"/>
    </row>
    <row r="658" spans="6:19" s="1" customFormat="1" x14ac:dyDescent="0.2">
      <c r="F658" s="2"/>
      <c r="G658" s="2"/>
      <c r="H658" s="16"/>
      <c r="I658" s="18"/>
      <c r="L658" s="9"/>
      <c r="Q658" s="77"/>
      <c r="R658" s="87"/>
      <c r="S658" s="87"/>
    </row>
    <row r="659" spans="6:19" s="1" customFormat="1" x14ac:dyDescent="0.2">
      <c r="F659" s="2"/>
      <c r="G659" s="2"/>
      <c r="H659" s="16"/>
      <c r="I659" s="18"/>
      <c r="L659" s="9"/>
      <c r="Q659" s="77"/>
      <c r="R659" s="87"/>
      <c r="S659" s="87"/>
    </row>
    <row r="660" spans="6:19" s="1" customFormat="1" x14ac:dyDescent="0.2">
      <c r="F660" s="2"/>
      <c r="G660" s="2"/>
      <c r="H660" s="16"/>
      <c r="I660" s="18"/>
      <c r="L660" s="9"/>
      <c r="Q660" s="77"/>
      <c r="R660" s="87"/>
      <c r="S660" s="87"/>
    </row>
    <row r="661" spans="6:19" s="1" customFormat="1" x14ac:dyDescent="0.2">
      <c r="F661" s="2"/>
      <c r="G661" s="2"/>
      <c r="H661" s="16"/>
      <c r="I661" s="18"/>
      <c r="L661" s="9"/>
      <c r="Q661" s="77"/>
      <c r="R661" s="87"/>
      <c r="S661" s="87"/>
    </row>
    <row r="662" spans="6:19" s="1" customFormat="1" x14ac:dyDescent="0.2">
      <c r="F662" s="2"/>
      <c r="G662" s="2"/>
      <c r="H662" s="16"/>
      <c r="I662" s="18"/>
      <c r="L662" s="9"/>
      <c r="Q662" s="77"/>
      <c r="R662" s="87"/>
      <c r="S662" s="87"/>
    </row>
    <row r="663" spans="6:19" s="1" customFormat="1" x14ac:dyDescent="0.2">
      <c r="F663" s="2"/>
      <c r="G663" s="2"/>
      <c r="H663" s="16"/>
      <c r="I663" s="18"/>
      <c r="L663" s="9"/>
      <c r="Q663" s="77"/>
      <c r="R663" s="87"/>
      <c r="S663" s="87"/>
    </row>
    <row r="664" spans="6:19" s="1" customFormat="1" x14ac:dyDescent="0.2">
      <c r="F664" s="2"/>
      <c r="G664" s="2"/>
      <c r="H664" s="16"/>
      <c r="I664" s="18"/>
      <c r="L664" s="9"/>
      <c r="Q664" s="77"/>
      <c r="R664" s="87"/>
      <c r="S664" s="87"/>
    </row>
    <row r="665" spans="6:19" s="1" customFormat="1" x14ac:dyDescent="0.2">
      <c r="F665" s="2"/>
      <c r="G665" s="2"/>
      <c r="H665" s="16"/>
      <c r="I665" s="18"/>
      <c r="L665" s="9"/>
      <c r="Q665" s="77"/>
      <c r="R665" s="87"/>
      <c r="S665" s="87"/>
    </row>
    <row r="666" spans="6:19" s="1" customFormat="1" x14ac:dyDescent="0.2">
      <c r="F666" s="2"/>
      <c r="G666" s="2"/>
      <c r="H666" s="16"/>
      <c r="I666" s="18"/>
      <c r="L666" s="9"/>
      <c r="Q666" s="77"/>
      <c r="R666" s="87"/>
      <c r="S666" s="87"/>
    </row>
    <row r="667" spans="6:19" s="1" customFormat="1" x14ac:dyDescent="0.2">
      <c r="F667" s="2"/>
      <c r="G667" s="2"/>
      <c r="H667" s="16"/>
      <c r="I667" s="18"/>
      <c r="L667" s="9"/>
      <c r="Q667" s="77"/>
      <c r="R667" s="87"/>
      <c r="S667" s="87"/>
    </row>
    <row r="668" spans="6:19" s="1" customFormat="1" x14ac:dyDescent="0.2">
      <c r="F668" s="2"/>
      <c r="G668" s="2"/>
      <c r="H668" s="16"/>
      <c r="I668" s="18"/>
      <c r="L668" s="9"/>
      <c r="Q668" s="77"/>
      <c r="R668" s="87"/>
      <c r="S668" s="87"/>
    </row>
    <row r="669" spans="6:19" s="1" customFormat="1" x14ac:dyDescent="0.2">
      <c r="F669" s="2"/>
      <c r="G669" s="2"/>
      <c r="H669" s="16"/>
      <c r="I669" s="18"/>
      <c r="L669" s="9"/>
      <c r="Q669" s="77"/>
      <c r="R669" s="87"/>
      <c r="S669" s="87"/>
    </row>
    <row r="670" spans="6:19" s="1" customFormat="1" x14ac:dyDescent="0.2">
      <c r="F670" s="2"/>
      <c r="G670" s="2"/>
      <c r="H670" s="16"/>
      <c r="I670" s="18"/>
      <c r="L670" s="9"/>
      <c r="Q670" s="77"/>
      <c r="R670" s="87"/>
      <c r="S670" s="87"/>
    </row>
    <row r="671" spans="6:19" s="1" customFormat="1" x14ac:dyDescent="0.2">
      <c r="F671" s="2"/>
      <c r="G671" s="2"/>
      <c r="H671" s="16"/>
      <c r="I671" s="18"/>
      <c r="L671" s="9"/>
      <c r="Q671" s="77"/>
      <c r="R671" s="87"/>
      <c r="S671" s="87"/>
    </row>
    <row r="672" spans="6:19" s="1" customFormat="1" x14ac:dyDescent="0.2">
      <c r="F672" s="2"/>
      <c r="G672" s="2"/>
      <c r="H672" s="16"/>
      <c r="I672" s="18"/>
      <c r="L672" s="9"/>
      <c r="Q672" s="77"/>
      <c r="R672" s="87"/>
      <c r="S672" s="87"/>
    </row>
    <row r="673" spans="6:19" s="1" customFormat="1" x14ac:dyDescent="0.2">
      <c r="F673" s="2"/>
      <c r="G673" s="2"/>
      <c r="H673" s="16"/>
      <c r="I673" s="18"/>
      <c r="L673" s="9"/>
      <c r="Q673" s="77"/>
      <c r="R673" s="87"/>
      <c r="S673" s="87"/>
    </row>
    <row r="674" spans="6:19" s="1" customFormat="1" x14ac:dyDescent="0.2">
      <c r="F674" s="2"/>
      <c r="G674" s="2"/>
      <c r="H674" s="16"/>
      <c r="I674" s="18"/>
      <c r="L674" s="9"/>
      <c r="Q674" s="77"/>
      <c r="R674" s="87"/>
      <c r="S674" s="87"/>
    </row>
    <row r="675" spans="6:19" s="1" customFormat="1" x14ac:dyDescent="0.2">
      <c r="F675" s="2"/>
      <c r="G675" s="2"/>
      <c r="H675" s="16"/>
      <c r="I675" s="18"/>
      <c r="L675" s="9"/>
      <c r="Q675" s="77"/>
      <c r="R675" s="87"/>
      <c r="S675" s="87"/>
    </row>
    <row r="676" spans="6:19" s="1" customFormat="1" x14ac:dyDescent="0.2">
      <c r="F676" s="2"/>
      <c r="G676" s="2"/>
      <c r="H676" s="16"/>
      <c r="I676" s="18"/>
      <c r="L676" s="9"/>
      <c r="Q676" s="77"/>
      <c r="R676" s="87"/>
      <c r="S676" s="87"/>
    </row>
    <row r="677" spans="6:19" s="1" customFormat="1" x14ac:dyDescent="0.2">
      <c r="F677" s="2"/>
      <c r="G677" s="2"/>
      <c r="H677" s="16"/>
      <c r="I677" s="18"/>
      <c r="L677" s="9"/>
      <c r="Q677" s="77"/>
      <c r="R677" s="87"/>
      <c r="S677" s="87"/>
    </row>
    <row r="678" spans="6:19" s="1" customFormat="1" x14ac:dyDescent="0.2">
      <c r="F678" s="2"/>
      <c r="G678" s="2"/>
      <c r="H678" s="16"/>
      <c r="I678" s="18"/>
      <c r="L678" s="9"/>
      <c r="Q678" s="77"/>
      <c r="R678" s="87"/>
      <c r="S678" s="87"/>
    </row>
    <row r="679" spans="6:19" s="1" customFormat="1" x14ac:dyDescent="0.2">
      <c r="F679" s="2"/>
      <c r="G679" s="2"/>
      <c r="H679" s="16"/>
      <c r="I679" s="18"/>
      <c r="L679" s="9"/>
      <c r="Q679" s="77"/>
      <c r="R679" s="87"/>
      <c r="S679" s="87"/>
    </row>
    <row r="680" spans="6:19" s="1" customFormat="1" x14ac:dyDescent="0.2">
      <c r="F680" s="2"/>
      <c r="G680" s="2"/>
      <c r="H680" s="16"/>
      <c r="I680" s="18"/>
      <c r="L680" s="9"/>
      <c r="Q680" s="77"/>
      <c r="R680" s="87"/>
      <c r="S680" s="87"/>
    </row>
    <row r="681" spans="6:19" s="1" customFormat="1" x14ac:dyDescent="0.2">
      <c r="F681" s="2"/>
      <c r="G681" s="2"/>
      <c r="H681" s="16"/>
      <c r="I681" s="18"/>
      <c r="L681" s="9"/>
      <c r="Q681" s="77"/>
      <c r="R681" s="87"/>
      <c r="S681" s="87"/>
    </row>
    <row r="682" spans="6:19" s="1" customFormat="1" x14ac:dyDescent="0.2">
      <c r="F682" s="2"/>
      <c r="G682" s="2"/>
      <c r="H682" s="16"/>
      <c r="I682" s="18"/>
      <c r="L682" s="9"/>
      <c r="Q682" s="77"/>
      <c r="R682" s="87"/>
      <c r="S682" s="87"/>
    </row>
    <row r="683" spans="6:19" s="1" customFormat="1" x14ac:dyDescent="0.2">
      <c r="F683" s="2"/>
      <c r="G683" s="2"/>
      <c r="H683" s="16"/>
      <c r="I683" s="18"/>
      <c r="L683" s="9"/>
      <c r="Q683" s="77"/>
      <c r="R683" s="87"/>
      <c r="S683" s="87"/>
    </row>
    <row r="684" spans="6:19" s="1" customFormat="1" x14ac:dyDescent="0.2">
      <c r="F684" s="2"/>
      <c r="G684" s="2"/>
      <c r="H684" s="16"/>
      <c r="I684" s="18"/>
      <c r="L684" s="9"/>
      <c r="Q684" s="77"/>
      <c r="R684" s="87"/>
      <c r="S684" s="87"/>
    </row>
    <row r="685" spans="6:19" s="1" customFormat="1" x14ac:dyDescent="0.2">
      <c r="F685" s="2"/>
      <c r="G685" s="2"/>
      <c r="H685" s="16"/>
      <c r="I685" s="18"/>
      <c r="L685" s="9"/>
      <c r="Q685" s="77"/>
      <c r="R685" s="87"/>
      <c r="S685" s="87"/>
    </row>
    <row r="686" spans="6:19" s="1" customFormat="1" x14ac:dyDescent="0.2">
      <c r="F686" s="2"/>
      <c r="G686" s="2"/>
      <c r="H686" s="16"/>
      <c r="I686" s="18"/>
      <c r="L686" s="9"/>
      <c r="Q686" s="77"/>
      <c r="R686" s="87"/>
      <c r="S686" s="87"/>
    </row>
    <row r="687" spans="6:19" s="1" customFormat="1" x14ac:dyDescent="0.2">
      <c r="F687" s="2"/>
      <c r="G687" s="2"/>
      <c r="H687" s="16"/>
      <c r="I687" s="18"/>
      <c r="L687" s="9"/>
      <c r="Q687" s="77"/>
      <c r="R687" s="87"/>
      <c r="S687" s="87"/>
    </row>
    <row r="688" spans="6:19" s="1" customFormat="1" x14ac:dyDescent="0.2">
      <c r="F688" s="2"/>
      <c r="G688" s="2"/>
      <c r="H688" s="16"/>
      <c r="I688" s="18"/>
      <c r="L688" s="9"/>
      <c r="Q688" s="77"/>
      <c r="R688" s="87"/>
      <c r="S688" s="87"/>
    </row>
    <row r="689" spans="6:19" s="1" customFormat="1" x14ac:dyDescent="0.2">
      <c r="F689" s="2"/>
      <c r="G689" s="2"/>
      <c r="H689" s="16"/>
      <c r="I689" s="18"/>
      <c r="L689" s="9"/>
      <c r="Q689" s="77"/>
      <c r="R689" s="87"/>
      <c r="S689" s="87"/>
    </row>
    <row r="690" spans="6:19" s="1" customFormat="1" x14ac:dyDescent="0.2">
      <c r="F690" s="2"/>
      <c r="G690" s="2"/>
      <c r="H690" s="16"/>
      <c r="I690" s="18"/>
      <c r="L690" s="9"/>
      <c r="Q690" s="77"/>
      <c r="R690" s="87"/>
      <c r="S690" s="87"/>
    </row>
    <row r="691" spans="6:19" s="1" customFormat="1" x14ac:dyDescent="0.2">
      <c r="F691" s="2"/>
      <c r="G691" s="2"/>
      <c r="H691" s="16"/>
      <c r="I691" s="18"/>
      <c r="L691" s="9"/>
      <c r="Q691" s="77"/>
      <c r="R691" s="87"/>
      <c r="S691" s="87"/>
    </row>
    <row r="692" spans="6:19" s="1" customFormat="1" x14ac:dyDescent="0.2">
      <c r="F692" s="2"/>
      <c r="G692" s="2"/>
      <c r="H692" s="16"/>
      <c r="I692" s="18"/>
      <c r="L692" s="9"/>
      <c r="Q692" s="77"/>
      <c r="R692" s="87"/>
      <c r="S692" s="87"/>
    </row>
    <row r="693" spans="6:19" s="1" customFormat="1" x14ac:dyDescent="0.2">
      <c r="F693" s="2"/>
      <c r="G693" s="2"/>
      <c r="H693" s="16"/>
      <c r="I693" s="18"/>
      <c r="L693" s="9"/>
      <c r="Q693" s="77"/>
      <c r="R693" s="87"/>
      <c r="S693" s="87"/>
    </row>
    <row r="694" spans="6:19" s="1" customFormat="1" x14ac:dyDescent="0.2">
      <c r="F694" s="2"/>
      <c r="G694" s="2"/>
      <c r="H694" s="16"/>
      <c r="I694" s="18"/>
      <c r="L694" s="9"/>
      <c r="Q694" s="77"/>
      <c r="R694" s="87"/>
      <c r="S694" s="87"/>
    </row>
    <row r="695" spans="6:19" s="1" customFormat="1" x14ac:dyDescent="0.2">
      <c r="F695" s="2"/>
      <c r="G695" s="2"/>
      <c r="H695" s="16"/>
      <c r="I695" s="18"/>
      <c r="L695" s="9"/>
      <c r="Q695" s="77"/>
      <c r="R695" s="87"/>
      <c r="S695" s="87"/>
    </row>
    <row r="696" spans="6:19" s="1" customFormat="1" x14ac:dyDescent="0.2">
      <c r="F696" s="2"/>
      <c r="G696" s="2"/>
      <c r="H696" s="16"/>
      <c r="I696" s="18"/>
      <c r="L696" s="9"/>
      <c r="Q696" s="77"/>
      <c r="R696" s="87"/>
      <c r="S696" s="87"/>
    </row>
    <row r="697" spans="6:19" s="1" customFormat="1" x14ac:dyDescent="0.2">
      <c r="F697" s="2"/>
      <c r="G697" s="2"/>
      <c r="H697" s="16"/>
      <c r="I697" s="18"/>
      <c r="L697" s="9"/>
      <c r="Q697" s="77"/>
      <c r="R697" s="87"/>
      <c r="S697" s="87"/>
    </row>
    <row r="698" spans="6:19" s="1" customFormat="1" x14ac:dyDescent="0.2">
      <c r="F698" s="2"/>
      <c r="G698" s="2"/>
      <c r="H698" s="16"/>
      <c r="I698" s="18"/>
      <c r="L698" s="9"/>
      <c r="Q698" s="77"/>
      <c r="R698" s="87"/>
      <c r="S698" s="87"/>
    </row>
    <row r="699" spans="6:19" s="1" customFormat="1" x14ac:dyDescent="0.2">
      <c r="F699" s="2"/>
      <c r="G699" s="2"/>
      <c r="H699" s="16"/>
      <c r="I699" s="18"/>
      <c r="L699" s="9"/>
      <c r="Q699" s="77"/>
      <c r="R699" s="87"/>
      <c r="S699" s="87"/>
    </row>
    <row r="700" spans="6:19" s="1" customFormat="1" x14ac:dyDescent="0.2">
      <c r="F700" s="2"/>
      <c r="G700" s="2"/>
      <c r="H700" s="16"/>
      <c r="I700" s="18"/>
      <c r="L700" s="9"/>
      <c r="Q700" s="77"/>
      <c r="R700" s="87"/>
      <c r="S700" s="87"/>
    </row>
    <row r="701" spans="6:19" s="1" customFormat="1" x14ac:dyDescent="0.2">
      <c r="F701" s="2"/>
      <c r="G701" s="2"/>
      <c r="H701" s="16"/>
      <c r="I701" s="18"/>
      <c r="L701" s="9"/>
      <c r="Q701" s="77"/>
      <c r="R701" s="87"/>
      <c r="S701" s="87"/>
    </row>
    <row r="702" spans="6:19" s="1" customFormat="1" x14ac:dyDescent="0.2">
      <c r="F702" s="2"/>
      <c r="G702" s="2"/>
      <c r="H702" s="16"/>
      <c r="I702" s="18"/>
      <c r="L702" s="9"/>
      <c r="Q702" s="77"/>
      <c r="R702" s="87"/>
      <c r="S702" s="87"/>
    </row>
    <row r="703" spans="6:19" s="1" customFormat="1" x14ac:dyDescent="0.2">
      <c r="F703" s="2"/>
      <c r="G703" s="2"/>
      <c r="H703" s="16"/>
      <c r="I703" s="18"/>
      <c r="L703" s="9"/>
      <c r="Q703" s="77"/>
      <c r="R703" s="87"/>
      <c r="S703" s="87"/>
    </row>
    <row r="704" spans="6:19" s="1" customFormat="1" x14ac:dyDescent="0.2">
      <c r="F704" s="2"/>
      <c r="G704" s="2"/>
      <c r="H704" s="16"/>
      <c r="I704" s="18"/>
      <c r="L704" s="9"/>
      <c r="Q704" s="77"/>
      <c r="R704" s="87"/>
      <c r="S704" s="87"/>
    </row>
    <row r="705" spans="6:19" s="1" customFormat="1" x14ac:dyDescent="0.2">
      <c r="F705" s="2"/>
      <c r="G705" s="2"/>
      <c r="H705" s="16"/>
      <c r="I705" s="18"/>
      <c r="L705" s="9"/>
      <c r="Q705" s="77"/>
      <c r="R705" s="87"/>
      <c r="S705" s="87"/>
    </row>
    <row r="706" spans="6:19" s="1" customFormat="1" x14ac:dyDescent="0.2">
      <c r="F706" s="2"/>
      <c r="G706" s="2"/>
      <c r="H706" s="16"/>
      <c r="I706" s="18"/>
      <c r="L706" s="9"/>
      <c r="Q706" s="77"/>
      <c r="R706" s="87"/>
      <c r="S706" s="87"/>
    </row>
    <row r="707" spans="6:19" s="1" customFormat="1" x14ac:dyDescent="0.2">
      <c r="F707" s="2"/>
      <c r="G707" s="2"/>
      <c r="H707" s="16"/>
      <c r="I707" s="18"/>
      <c r="L707" s="9"/>
      <c r="Q707" s="77"/>
      <c r="R707" s="87"/>
      <c r="S707" s="87"/>
    </row>
    <row r="708" spans="6:19" s="1" customFormat="1" x14ac:dyDescent="0.2">
      <c r="F708" s="2"/>
      <c r="G708" s="2"/>
      <c r="H708" s="16"/>
      <c r="I708" s="18"/>
      <c r="L708" s="9"/>
      <c r="Q708" s="77"/>
      <c r="R708" s="87"/>
      <c r="S708" s="87"/>
    </row>
    <row r="709" spans="6:19" s="1" customFormat="1" x14ac:dyDescent="0.2">
      <c r="F709" s="2"/>
      <c r="G709" s="2"/>
      <c r="H709" s="16"/>
      <c r="I709" s="18"/>
      <c r="L709" s="9"/>
      <c r="Q709" s="77"/>
      <c r="R709" s="87"/>
      <c r="S709" s="87"/>
    </row>
    <row r="710" spans="6:19" s="1" customFormat="1" x14ac:dyDescent="0.2">
      <c r="F710" s="2"/>
      <c r="G710" s="2"/>
      <c r="H710" s="16"/>
      <c r="I710" s="18"/>
      <c r="L710" s="9"/>
      <c r="Q710" s="77"/>
      <c r="R710" s="87"/>
      <c r="S710" s="87"/>
    </row>
    <row r="711" spans="6:19" s="1" customFormat="1" x14ac:dyDescent="0.2">
      <c r="F711" s="2"/>
      <c r="G711" s="2"/>
      <c r="H711" s="16"/>
      <c r="I711" s="18"/>
      <c r="L711" s="9"/>
      <c r="Q711" s="77"/>
      <c r="R711" s="87"/>
      <c r="S711" s="87"/>
    </row>
    <row r="712" spans="6:19" s="1" customFormat="1" x14ac:dyDescent="0.2">
      <c r="F712" s="2"/>
      <c r="G712" s="2"/>
      <c r="H712" s="16"/>
      <c r="I712" s="18"/>
      <c r="L712" s="9"/>
      <c r="Q712" s="77"/>
      <c r="R712" s="87"/>
      <c r="S712" s="87"/>
    </row>
    <row r="713" spans="6:19" s="1" customFormat="1" x14ac:dyDescent="0.2">
      <c r="F713" s="2"/>
      <c r="G713" s="2"/>
      <c r="H713" s="16"/>
      <c r="I713" s="18"/>
      <c r="L713" s="9"/>
      <c r="Q713" s="77"/>
      <c r="R713" s="87"/>
      <c r="S713" s="87"/>
    </row>
    <row r="714" spans="6:19" s="1" customFormat="1" x14ac:dyDescent="0.2">
      <c r="F714" s="2"/>
      <c r="G714" s="2"/>
      <c r="H714" s="16"/>
      <c r="I714" s="18"/>
      <c r="L714" s="9"/>
      <c r="Q714" s="77"/>
      <c r="R714" s="87"/>
      <c r="S714" s="87"/>
    </row>
    <row r="715" spans="6:19" s="1" customFormat="1" x14ac:dyDescent="0.2">
      <c r="F715" s="2"/>
      <c r="G715" s="2"/>
      <c r="H715" s="16"/>
      <c r="I715" s="18"/>
      <c r="L715" s="9"/>
      <c r="Q715" s="77"/>
      <c r="R715" s="87"/>
      <c r="S715" s="87"/>
    </row>
    <row r="716" spans="6:19" s="1" customFormat="1" x14ac:dyDescent="0.2">
      <c r="F716" s="2"/>
      <c r="G716" s="2"/>
      <c r="H716" s="16"/>
      <c r="I716" s="18"/>
      <c r="L716" s="9"/>
      <c r="Q716" s="77"/>
      <c r="R716" s="87"/>
      <c r="S716" s="87"/>
    </row>
    <row r="717" spans="6:19" s="1" customFormat="1" x14ac:dyDescent="0.2">
      <c r="F717" s="2"/>
      <c r="G717" s="2"/>
      <c r="H717" s="16"/>
      <c r="I717" s="18"/>
      <c r="L717" s="9"/>
      <c r="Q717" s="77"/>
      <c r="R717" s="87"/>
      <c r="S717" s="87"/>
    </row>
    <row r="718" spans="6:19" s="1" customFormat="1" x14ac:dyDescent="0.2">
      <c r="F718" s="2"/>
      <c r="G718" s="2"/>
      <c r="H718" s="16"/>
      <c r="I718" s="18"/>
      <c r="L718" s="9"/>
      <c r="Q718" s="77"/>
      <c r="R718" s="87"/>
      <c r="S718" s="87"/>
    </row>
    <row r="719" spans="6:19" s="1" customFormat="1" x14ac:dyDescent="0.2">
      <c r="F719" s="2"/>
      <c r="G719" s="2"/>
      <c r="H719" s="16"/>
      <c r="I719" s="18"/>
      <c r="L719" s="9"/>
      <c r="Q719" s="77"/>
      <c r="R719" s="87"/>
      <c r="S719" s="87"/>
    </row>
    <row r="720" spans="6:19" s="1" customFormat="1" x14ac:dyDescent="0.2">
      <c r="F720" s="2"/>
      <c r="G720" s="2"/>
      <c r="H720" s="16"/>
      <c r="I720" s="18"/>
      <c r="L720" s="9"/>
      <c r="Q720" s="77"/>
      <c r="R720" s="87"/>
      <c r="S720" s="87"/>
    </row>
    <row r="721" spans="6:19" s="1" customFormat="1" x14ac:dyDescent="0.2">
      <c r="F721" s="2"/>
      <c r="G721" s="2"/>
      <c r="H721" s="16"/>
      <c r="I721" s="18"/>
      <c r="L721" s="9"/>
      <c r="Q721" s="77"/>
      <c r="R721" s="87"/>
      <c r="S721" s="87"/>
    </row>
    <row r="722" spans="6:19" s="1" customFormat="1" x14ac:dyDescent="0.2">
      <c r="F722" s="2"/>
      <c r="G722" s="2"/>
      <c r="H722" s="16"/>
      <c r="I722" s="18"/>
      <c r="L722" s="9"/>
      <c r="Q722" s="77"/>
      <c r="R722" s="87"/>
      <c r="S722" s="87"/>
    </row>
    <row r="723" spans="6:19" s="1" customFormat="1" x14ac:dyDescent="0.2">
      <c r="F723" s="2"/>
      <c r="G723" s="2"/>
      <c r="H723" s="16"/>
      <c r="I723" s="18"/>
      <c r="L723" s="9"/>
      <c r="Q723" s="77"/>
      <c r="R723" s="87"/>
      <c r="S723" s="87"/>
    </row>
    <row r="724" spans="6:19" s="1" customFormat="1" x14ac:dyDescent="0.2">
      <c r="F724" s="2"/>
      <c r="G724" s="2"/>
      <c r="H724" s="16"/>
      <c r="I724" s="18"/>
      <c r="L724" s="9"/>
      <c r="Q724" s="77"/>
      <c r="R724" s="87"/>
      <c r="S724" s="87"/>
    </row>
    <row r="725" spans="6:19" s="1" customFormat="1" x14ac:dyDescent="0.2">
      <c r="F725" s="2"/>
      <c r="G725" s="2"/>
      <c r="H725" s="16"/>
      <c r="I725" s="18"/>
      <c r="L725" s="9"/>
      <c r="Q725" s="77"/>
      <c r="R725" s="87"/>
      <c r="S725" s="87"/>
    </row>
    <row r="726" spans="6:19" s="1" customFormat="1" x14ac:dyDescent="0.2">
      <c r="F726" s="2"/>
      <c r="G726" s="2"/>
      <c r="H726" s="16"/>
      <c r="I726" s="18"/>
      <c r="L726" s="9"/>
      <c r="Q726" s="77"/>
      <c r="R726" s="87"/>
      <c r="S726" s="87"/>
    </row>
    <row r="727" spans="6:19" s="1" customFormat="1" x14ac:dyDescent="0.2">
      <c r="F727" s="2"/>
      <c r="G727" s="2"/>
      <c r="H727" s="16"/>
      <c r="I727" s="18"/>
      <c r="L727" s="9"/>
      <c r="Q727" s="77"/>
      <c r="R727" s="87"/>
      <c r="S727" s="87"/>
    </row>
    <row r="728" spans="6:19" s="1" customFormat="1" x14ac:dyDescent="0.2">
      <c r="F728" s="2"/>
      <c r="G728" s="2"/>
      <c r="H728" s="16"/>
      <c r="I728" s="18"/>
      <c r="L728" s="9"/>
      <c r="Q728" s="77"/>
      <c r="R728" s="87"/>
      <c r="S728" s="87"/>
    </row>
    <row r="729" spans="6:19" s="1" customFormat="1" x14ac:dyDescent="0.2">
      <c r="F729" s="2"/>
      <c r="G729" s="2"/>
      <c r="H729" s="16"/>
      <c r="I729" s="18"/>
      <c r="L729" s="9"/>
      <c r="Q729" s="77"/>
      <c r="R729" s="87"/>
      <c r="S729" s="87"/>
    </row>
    <row r="730" spans="6:19" s="1" customFormat="1" x14ac:dyDescent="0.2">
      <c r="F730" s="2"/>
      <c r="G730" s="2"/>
      <c r="H730" s="16"/>
      <c r="I730" s="18"/>
      <c r="L730" s="9"/>
      <c r="Q730" s="77"/>
      <c r="R730" s="87"/>
      <c r="S730" s="87"/>
    </row>
    <row r="731" spans="6:19" s="1" customFormat="1" x14ac:dyDescent="0.2">
      <c r="F731" s="2"/>
      <c r="G731" s="2"/>
      <c r="H731" s="16"/>
      <c r="I731" s="18"/>
      <c r="L731" s="9"/>
      <c r="Q731" s="77"/>
      <c r="R731" s="87"/>
      <c r="S731" s="87"/>
    </row>
    <row r="732" spans="6:19" s="1" customFormat="1" x14ac:dyDescent="0.2">
      <c r="F732" s="2"/>
      <c r="G732" s="2"/>
      <c r="H732" s="16"/>
      <c r="I732" s="18"/>
      <c r="L732" s="9"/>
      <c r="Q732" s="77"/>
      <c r="R732" s="87"/>
      <c r="S732" s="87"/>
    </row>
    <row r="733" spans="6:19" s="1" customFormat="1" x14ac:dyDescent="0.2">
      <c r="F733" s="2"/>
      <c r="G733" s="2"/>
      <c r="H733" s="16"/>
      <c r="I733" s="18"/>
      <c r="L733" s="9"/>
      <c r="Q733" s="77"/>
      <c r="R733" s="87"/>
      <c r="S733" s="87"/>
    </row>
    <row r="734" spans="6:19" s="1" customFormat="1" x14ac:dyDescent="0.2">
      <c r="F734" s="2"/>
      <c r="G734" s="2"/>
      <c r="H734" s="16"/>
      <c r="I734" s="18"/>
      <c r="L734" s="9"/>
      <c r="Q734" s="77"/>
      <c r="R734" s="87"/>
      <c r="S734" s="87"/>
    </row>
    <row r="735" spans="6:19" s="1" customFormat="1" x14ac:dyDescent="0.2">
      <c r="F735" s="2"/>
      <c r="G735" s="2"/>
      <c r="H735" s="16"/>
      <c r="I735" s="18"/>
      <c r="L735" s="9"/>
      <c r="Q735" s="77"/>
      <c r="R735" s="87"/>
      <c r="S735" s="87"/>
    </row>
    <row r="736" spans="6:19" s="1" customFormat="1" x14ac:dyDescent="0.2">
      <c r="F736" s="2"/>
      <c r="G736" s="2"/>
      <c r="H736" s="16"/>
      <c r="I736" s="18"/>
      <c r="L736" s="9"/>
      <c r="Q736" s="77"/>
      <c r="R736" s="87"/>
      <c r="S736" s="87"/>
    </row>
    <row r="737" spans="6:19" s="1" customFormat="1" x14ac:dyDescent="0.2">
      <c r="F737" s="2"/>
      <c r="G737" s="2"/>
      <c r="H737" s="16"/>
      <c r="I737" s="18"/>
      <c r="L737" s="9"/>
      <c r="Q737" s="77"/>
      <c r="R737" s="87"/>
      <c r="S737" s="87"/>
    </row>
    <row r="738" spans="6:19" s="1" customFormat="1" x14ac:dyDescent="0.2">
      <c r="F738" s="2"/>
      <c r="G738" s="2"/>
      <c r="H738" s="16"/>
      <c r="I738" s="18"/>
      <c r="L738" s="9"/>
      <c r="Q738" s="77"/>
      <c r="R738" s="87"/>
      <c r="S738" s="87"/>
    </row>
    <row r="739" spans="6:19" s="1" customFormat="1" x14ac:dyDescent="0.2">
      <c r="F739" s="2"/>
      <c r="G739" s="2"/>
      <c r="H739" s="16"/>
      <c r="I739" s="18"/>
      <c r="L739" s="9"/>
      <c r="Q739" s="77"/>
      <c r="R739" s="87"/>
      <c r="S739" s="87"/>
    </row>
    <row r="740" spans="6:19" s="1" customFormat="1" x14ac:dyDescent="0.2">
      <c r="F740" s="2"/>
      <c r="G740" s="2"/>
      <c r="H740" s="16"/>
      <c r="I740" s="18"/>
      <c r="L740" s="9"/>
      <c r="Q740" s="77"/>
      <c r="R740" s="87"/>
      <c r="S740" s="87"/>
    </row>
    <row r="741" spans="6:19" s="1" customFormat="1" x14ac:dyDescent="0.2">
      <c r="F741" s="2"/>
      <c r="G741" s="2"/>
      <c r="H741" s="16"/>
      <c r="I741" s="18"/>
      <c r="L741" s="9"/>
      <c r="Q741" s="77"/>
      <c r="R741" s="87"/>
      <c r="S741" s="87"/>
    </row>
    <row r="742" spans="6:19" s="1" customFormat="1" x14ac:dyDescent="0.2">
      <c r="F742" s="2"/>
      <c r="G742" s="2"/>
      <c r="H742" s="16"/>
      <c r="I742" s="18"/>
      <c r="L742" s="9"/>
      <c r="Q742" s="77"/>
      <c r="R742" s="87"/>
      <c r="S742" s="87"/>
    </row>
    <row r="743" spans="6:19" s="1" customFormat="1" x14ac:dyDescent="0.2">
      <c r="F743" s="2"/>
      <c r="G743" s="2"/>
      <c r="H743" s="16"/>
      <c r="I743" s="18"/>
      <c r="L743" s="9"/>
      <c r="Q743" s="77"/>
      <c r="R743" s="87"/>
      <c r="S743" s="87"/>
    </row>
    <row r="744" spans="6:19" s="1" customFormat="1" x14ac:dyDescent="0.2">
      <c r="F744" s="2"/>
      <c r="G744" s="2"/>
      <c r="H744" s="16"/>
      <c r="I744" s="18"/>
      <c r="L744" s="9"/>
      <c r="Q744" s="77"/>
      <c r="R744" s="87"/>
      <c r="S744" s="87"/>
    </row>
    <row r="745" spans="6:19" s="1" customFormat="1" x14ac:dyDescent="0.2">
      <c r="F745" s="2"/>
      <c r="G745" s="2"/>
      <c r="H745" s="16"/>
      <c r="I745" s="18"/>
      <c r="L745" s="9"/>
      <c r="Q745" s="77"/>
      <c r="R745" s="87"/>
      <c r="S745" s="87"/>
    </row>
    <row r="746" spans="6:19" s="1" customFormat="1" x14ac:dyDescent="0.2">
      <c r="F746" s="2"/>
      <c r="G746" s="2"/>
      <c r="H746" s="16"/>
      <c r="I746" s="18"/>
      <c r="L746" s="9"/>
      <c r="Q746" s="77"/>
      <c r="R746" s="87"/>
      <c r="S746" s="87"/>
    </row>
    <row r="747" spans="6:19" s="1" customFormat="1" x14ac:dyDescent="0.2">
      <c r="F747" s="2"/>
      <c r="G747" s="2"/>
      <c r="H747" s="16"/>
      <c r="I747" s="18"/>
      <c r="L747" s="9"/>
      <c r="Q747" s="77"/>
      <c r="R747" s="87"/>
      <c r="S747" s="87"/>
    </row>
    <row r="748" spans="6:19" s="1" customFormat="1" x14ac:dyDescent="0.2">
      <c r="F748" s="2"/>
      <c r="G748" s="2"/>
      <c r="H748" s="16"/>
      <c r="I748" s="18"/>
      <c r="L748" s="9"/>
      <c r="Q748" s="77"/>
      <c r="R748" s="87"/>
      <c r="S748" s="87"/>
    </row>
    <row r="749" spans="6:19" s="1" customFormat="1" x14ac:dyDescent="0.2">
      <c r="F749" s="2"/>
      <c r="G749" s="2"/>
      <c r="H749" s="16"/>
      <c r="I749" s="18"/>
      <c r="L749" s="9"/>
      <c r="Q749" s="77"/>
      <c r="R749" s="87"/>
      <c r="S749" s="87"/>
    </row>
    <row r="750" spans="6:19" s="1" customFormat="1" x14ac:dyDescent="0.2">
      <c r="F750" s="2"/>
      <c r="G750" s="2"/>
      <c r="H750" s="16"/>
      <c r="I750" s="18"/>
      <c r="L750" s="9"/>
      <c r="Q750" s="77"/>
      <c r="R750" s="87"/>
      <c r="S750" s="87"/>
    </row>
    <row r="751" spans="6:19" s="1" customFormat="1" x14ac:dyDescent="0.2">
      <c r="F751" s="2"/>
      <c r="G751" s="2"/>
      <c r="H751" s="16"/>
      <c r="I751" s="18"/>
      <c r="L751" s="9"/>
      <c r="Q751" s="77"/>
      <c r="R751" s="87"/>
      <c r="S751" s="87"/>
    </row>
    <row r="752" spans="6:19" s="1" customFormat="1" x14ac:dyDescent="0.2">
      <c r="F752" s="2"/>
      <c r="G752" s="2"/>
      <c r="H752" s="16"/>
      <c r="I752" s="18"/>
      <c r="L752" s="9"/>
      <c r="Q752" s="77"/>
      <c r="R752" s="87"/>
      <c r="S752" s="87"/>
    </row>
    <row r="753" spans="6:19" s="1" customFormat="1" x14ac:dyDescent="0.2">
      <c r="F753" s="2"/>
      <c r="G753" s="2"/>
      <c r="H753" s="16"/>
      <c r="I753" s="18"/>
      <c r="L753" s="9"/>
      <c r="Q753" s="77"/>
      <c r="R753" s="87"/>
      <c r="S753" s="87"/>
    </row>
    <row r="754" spans="6:19" s="1" customFormat="1" x14ac:dyDescent="0.2">
      <c r="F754" s="2"/>
      <c r="G754" s="2"/>
      <c r="H754" s="16"/>
      <c r="I754" s="18"/>
      <c r="L754" s="9"/>
      <c r="Q754" s="77"/>
      <c r="R754" s="87"/>
      <c r="S754" s="87"/>
    </row>
    <row r="755" spans="6:19" s="1" customFormat="1" x14ac:dyDescent="0.2">
      <c r="F755" s="2"/>
      <c r="G755" s="2"/>
      <c r="H755" s="16"/>
      <c r="I755" s="18"/>
      <c r="L755" s="9"/>
      <c r="Q755" s="77"/>
      <c r="R755" s="87"/>
      <c r="S755" s="87"/>
    </row>
    <row r="756" spans="6:19" s="1" customFormat="1" x14ac:dyDescent="0.2">
      <c r="F756" s="2"/>
      <c r="G756" s="2"/>
      <c r="H756" s="16"/>
      <c r="I756" s="18"/>
      <c r="L756" s="9"/>
      <c r="Q756" s="77"/>
      <c r="R756" s="87"/>
      <c r="S756" s="87"/>
    </row>
    <row r="757" spans="6:19" s="1" customFormat="1" x14ac:dyDescent="0.2">
      <c r="F757" s="2"/>
      <c r="G757" s="2"/>
      <c r="H757" s="16"/>
      <c r="I757" s="18"/>
      <c r="L757" s="9"/>
      <c r="Q757" s="77"/>
      <c r="R757" s="87"/>
      <c r="S757" s="87"/>
    </row>
    <row r="758" spans="6:19" s="1" customFormat="1" x14ac:dyDescent="0.2">
      <c r="F758" s="2"/>
      <c r="G758" s="2"/>
      <c r="H758" s="16"/>
      <c r="I758" s="18"/>
      <c r="L758" s="9"/>
      <c r="Q758" s="77"/>
      <c r="R758" s="87"/>
      <c r="S758" s="87"/>
    </row>
    <row r="759" spans="6:19" s="1" customFormat="1" x14ac:dyDescent="0.2">
      <c r="F759" s="2"/>
      <c r="G759" s="2"/>
      <c r="H759" s="16"/>
      <c r="I759" s="18"/>
      <c r="L759" s="9"/>
      <c r="Q759" s="77"/>
      <c r="R759" s="87"/>
      <c r="S759" s="87"/>
    </row>
    <row r="760" spans="6:19" s="1" customFormat="1" x14ac:dyDescent="0.2">
      <c r="F760" s="2"/>
      <c r="G760" s="2"/>
      <c r="H760" s="16"/>
      <c r="I760" s="18"/>
      <c r="L760" s="9"/>
      <c r="Q760" s="77"/>
      <c r="R760" s="87"/>
      <c r="S760" s="87"/>
    </row>
    <row r="761" spans="6:19" s="1" customFormat="1" x14ac:dyDescent="0.2">
      <c r="F761" s="2"/>
      <c r="G761" s="2"/>
      <c r="H761" s="16"/>
      <c r="I761" s="18"/>
      <c r="L761" s="9"/>
      <c r="Q761" s="77"/>
      <c r="R761" s="87"/>
      <c r="S761" s="87"/>
    </row>
    <row r="762" spans="6:19" s="1" customFormat="1" x14ac:dyDescent="0.2">
      <c r="F762" s="2"/>
      <c r="G762" s="2"/>
      <c r="H762" s="16"/>
      <c r="I762" s="18"/>
      <c r="L762" s="9"/>
      <c r="Q762" s="77"/>
      <c r="R762" s="87"/>
      <c r="S762" s="87"/>
    </row>
    <row r="763" spans="6:19" s="1" customFormat="1" x14ac:dyDescent="0.2">
      <c r="F763" s="2"/>
      <c r="G763" s="2"/>
      <c r="H763" s="16"/>
      <c r="I763" s="18"/>
      <c r="L763" s="9"/>
      <c r="Q763" s="77"/>
      <c r="R763" s="87"/>
      <c r="S763" s="87"/>
    </row>
    <row r="764" spans="6:19" s="1" customFormat="1" x14ac:dyDescent="0.2">
      <c r="F764" s="2"/>
      <c r="G764" s="2"/>
      <c r="H764" s="16"/>
      <c r="I764" s="18"/>
      <c r="L764" s="9"/>
      <c r="Q764" s="77"/>
      <c r="R764" s="87"/>
      <c r="S764" s="87"/>
    </row>
    <row r="765" spans="6:19" s="1" customFormat="1" x14ac:dyDescent="0.2">
      <c r="F765" s="2"/>
      <c r="G765" s="2"/>
      <c r="H765" s="16"/>
      <c r="I765" s="18"/>
      <c r="L765" s="9"/>
      <c r="Q765" s="77"/>
      <c r="R765" s="87"/>
      <c r="S765" s="87"/>
    </row>
    <row r="766" spans="6:19" s="1" customFormat="1" x14ac:dyDescent="0.2">
      <c r="F766" s="2"/>
      <c r="G766" s="2"/>
      <c r="H766" s="16"/>
      <c r="I766" s="18"/>
      <c r="L766" s="9"/>
      <c r="Q766" s="77"/>
      <c r="R766" s="87"/>
      <c r="S766" s="87"/>
    </row>
    <row r="767" spans="6:19" s="1" customFormat="1" x14ac:dyDescent="0.2">
      <c r="F767" s="2"/>
      <c r="G767" s="2"/>
      <c r="H767" s="16"/>
      <c r="I767" s="18"/>
      <c r="L767" s="9"/>
      <c r="Q767" s="77"/>
      <c r="R767" s="87"/>
      <c r="S767" s="87"/>
    </row>
    <row r="768" spans="6:19" s="1" customFormat="1" x14ac:dyDescent="0.2">
      <c r="F768" s="2"/>
      <c r="G768" s="2"/>
      <c r="H768" s="16"/>
      <c r="I768" s="18"/>
      <c r="L768" s="9"/>
      <c r="Q768" s="77"/>
      <c r="R768" s="87"/>
      <c r="S768" s="87"/>
    </row>
    <row r="769" spans="6:19" s="1" customFormat="1" x14ac:dyDescent="0.2">
      <c r="F769" s="2"/>
      <c r="G769" s="2"/>
      <c r="H769" s="16"/>
      <c r="I769" s="18"/>
      <c r="L769" s="9"/>
      <c r="Q769" s="77"/>
      <c r="R769" s="87"/>
      <c r="S769" s="87"/>
    </row>
    <row r="770" spans="6:19" s="1" customFormat="1" x14ac:dyDescent="0.2">
      <c r="F770" s="2"/>
      <c r="G770" s="2"/>
      <c r="H770" s="16"/>
      <c r="I770" s="18"/>
      <c r="L770" s="9"/>
      <c r="Q770" s="77"/>
      <c r="R770" s="87"/>
      <c r="S770" s="87"/>
    </row>
    <row r="771" spans="6:19" s="1" customFormat="1" x14ac:dyDescent="0.2">
      <c r="F771" s="2"/>
      <c r="G771" s="2"/>
      <c r="H771" s="16"/>
      <c r="I771" s="18"/>
      <c r="L771" s="9"/>
      <c r="Q771" s="77"/>
      <c r="R771" s="87"/>
      <c r="S771" s="87"/>
    </row>
    <row r="772" spans="6:19" s="1" customFormat="1" x14ac:dyDescent="0.2">
      <c r="F772" s="2"/>
      <c r="G772" s="2"/>
      <c r="H772" s="16"/>
      <c r="I772" s="18"/>
      <c r="L772" s="9"/>
      <c r="Q772" s="77"/>
      <c r="R772" s="87"/>
      <c r="S772" s="87"/>
    </row>
    <row r="773" spans="6:19" s="1" customFormat="1" x14ac:dyDescent="0.2">
      <c r="F773" s="2"/>
      <c r="G773" s="2"/>
      <c r="H773" s="16"/>
      <c r="I773" s="18"/>
      <c r="L773" s="9"/>
      <c r="Q773" s="77"/>
      <c r="R773" s="87"/>
      <c r="S773" s="87"/>
    </row>
    <row r="774" spans="6:19" s="1" customFormat="1" x14ac:dyDescent="0.2">
      <c r="F774" s="2"/>
      <c r="G774" s="2"/>
      <c r="H774" s="16"/>
      <c r="I774" s="18"/>
      <c r="L774" s="9"/>
      <c r="Q774" s="77"/>
      <c r="R774" s="87"/>
      <c r="S774" s="87"/>
    </row>
    <row r="775" spans="6:19" s="1" customFormat="1" x14ac:dyDescent="0.2">
      <c r="F775" s="2"/>
      <c r="G775" s="2"/>
      <c r="H775" s="16"/>
      <c r="I775" s="18"/>
      <c r="L775" s="9"/>
      <c r="Q775" s="77"/>
      <c r="R775" s="87"/>
      <c r="S775" s="87"/>
    </row>
    <row r="776" spans="6:19" s="1" customFormat="1" x14ac:dyDescent="0.2">
      <c r="F776" s="2"/>
      <c r="G776" s="2"/>
      <c r="H776" s="16"/>
      <c r="I776" s="18"/>
      <c r="L776" s="9"/>
      <c r="Q776" s="77"/>
      <c r="R776" s="87"/>
      <c r="S776" s="87"/>
    </row>
    <row r="777" spans="6:19" s="1" customFormat="1" x14ac:dyDescent="0.2">
      <c r="F777" s="2"/>
      <c r="G777" s="2"/>
      <c r="H777" s="16"/>
      <c r="I777" s="18"/>
      <c r="L777" s="9"/>
      <c r="Q777" s="77"/>
      <c r="R777" s="87"/>
      <c r="S777" s="87"/>
    </row>
    <row r="778" spans="6:19" s="1" customFormat="1" x14ac:dyDescent="0.2">
      <c r="F778" s="2"/>
      <c r="G778" s="2"/>
      <c r="H778" s="16"/>
      <c r="I778" s="18"/>
      <c r="L778" s="9"/>
      <c r="Q778" s="77"/>
      <c r="R778" s="87"/>
      <c r="S778" s="87"/>
    </row>
    <row r="779" spans="6:19" s="1" customFormat="1" x14ac:dyDescent="0.2">
      <c r="F779" s="2"/>
      <c r="G779" s="2"/>
      <c r="H779" s="16"/>
      <c r="I779" s="18"/>
      <c r="L779" s="9"/>
      <c r="Q779" s="77"/>
      <c r="R779" s="87"/>
      <c r="S779" s="87"/>
    </row>
    <row r="780" spans="6:19" s="1" customFormat="1" x14ac:dyDescent="0.2">
      <c r="F780" s="2"/>
      <c r="G780" s="2"/>
      <c r="H780" s="16"/>
      <c r="I780" s="18"/>
      <c r="L780" s="9"/>
      <c r="Q780" s="77"/>
      <c r="R780" s="87"/>
      <c r="S780" s="87"/>
    </row>
    <row r="781" spans="6:19" s="1" customFormat="1" x14ac:dyDescent="0.2">
      <c r="F781" s="2"/>
      <c r="G781" s="2"/>
      <c r="H781" s="16"/>
      <c r="I781" s="18"/>
      <c r="L781" s="9"/>
      <c r="Q781" s="77"/>
      <c r="R781" s="87"/>
      <c r="S781" s="87"/>
    </row>
    <row r="782" spans="6:19" s="1" customFormat="1" x14ac:dyDescent="0.2">
      <c r="F782" s="2"/>
      <c r="G782" s="2"/>
      <c r="H782" s="16"/>
      <c r="I782" s="18"/>
      <c r="L782" s="9"/>
      <c r="Q782" s="77"/>
      <c r="R782" s="87"/>
      <c r="S782" s="87"/>
    </row>
    <row r="783" spans="6:19" s="1" customFormat="1" x14ac:dyDescent="0.2">
      <c r="F783" s="2"/>
      <c r="G783" s="2"/>
      <c r="H783" s="16"/>
      <c r="I783" s="18"/>
      <c r="L783" s="9"/>
      <c r="Q783" s="77"/>
      <c r="R783" s="87"/>
      <c r="S783" s="87"/>
    </row>
    <row r="784" spans="6:19" s="1" customFormat="1" x14ac:dyDescent="0.2">
      <c r="F784" s="2"/>
      <c r="G784" s="2"/>
      <c r="H784" s="16"/>
      <c r="I784" s="18"/>
      <c r="L784" s="9"/>
      <c r="Q784" s="77"/>
      <c r="R784" s="87"/>
      <c r="S784" s="87"/>
    </row>
    <row r="785" spans="6:19" s="1" customFormat="1" x14ac:dyDescent="0.2">
      <c r="F785" s="2"/>
      <c r="G785" s="2"/>
      <c r="H785" s="16"/>
      <c r="I785" s="18"/>
      <c r="L785" s="9"/>
      <c r="Q785" s="77"/>
      <c r="R785" s="87"/>
      <c r="S785" s="87"/>
    </row>
    <row r="786" spans="6:19" s="1" customFormat="1" x14ac:dyDescent="0.2">
      <c r="F786" s="2"/>
      <c r="G786" s="2"/>
      <c r="H786" s="16"/>
      <c r="I786" s="18"/>
      <c r="L786" s="9"/>
      <c r="Q786" s="77"/>
      <c r="R786" s="87"/>
      <c r="S786" s="87"/>
    </row>
    <row r="787" spans="6:19" s="1" customFormat="1" x14ac:dyDescent="0.2">
      <c r="F787" s="2"/>
      <c r="G787" s="2"/>
      <c r="H787" s="16"/>
      <c r="I787" s="18"/>
      <c r="L787" s="9"/>
      <c r="Q787" s="77"/>
      <c r="R787" s="87"/>
      <c r="S787" s="87"/>
    </row>
    <row r="788" spans="6:19" s="1" customFormat="1" x14ac:dyDescent="0.2">
      <c r="F788" s="2"/>
      <c r="G788" s="2"/>
      <c r="H788" s="16"/>
      <c r="I788" s="18"/>
      <c r="L788" s="9"/>
      <c r="Q788" s="77"/>
      <c r="R788" s="87"/>
      <c r="S788" s="87"/>
    </row>
    <row r="789" spans="6:19" s="1" customFormat="1" x14ac:dyDescent="0.2">
      <c r="F789" s="2"/>
      <c r="G789" s="2"/>
      <c r="H789" s="16"/>
      <c r="I789" s="18"/>
      <c r="L789" s="9"/>
      <c r="Q789" s="77"/>
      <c r="R789" s="87"/>
      <c r="S789" s="87"/>
    </row>
    <row r="790" spans="6:19" s="1" customFormat="1" x14ac:dyDescent="0.2">
      <c r="F790" s="2"/>
      <c r="G790" s="2"/>
      <c r="H790" s="16"/>
      <c r="I790" s="18"/>
      <c r="L790" s="9"/>
      <c r="Q790" s="77"/>
      <c r="R790" s="87"/>
      <c r="S790" s="87"/>
    </row>
    <row r="791" spans="6:19" s="1" customFormat="1" x14ac:dyDescent="0.2">
      <c r="F791" s="2"/>
      <c r="G791" s="2"/>
      <c r="H791" s="16"/>
      <c r="I791" s="18"/>
      <c r="L791" s="9"/>
      <c r="Q791" s="77"/>
      <c r="R791" s="87"/>
      <c r="S791" s="87"/>
    </row>
    <row r="792" spans="6:19" s="1" customFormat="1" x14ac:dyDescent="0.2">
      <c r="F792" s="2"/>
      <c r="G792" s="2"/>
      <c r="H792" s="16"/>
      <c r="I792" s="18"/>
      <c r="L792" s="9"/>
      <c r="Q792" s="77"/>
      <c r="R792" s="87"/>
      <c r="S792" s="87"/>
    </row>
    <row r="793" spans="6:19" s="1" customFormat="1" x14ac:dyDescent="0.2">
      <c r="F793" s="2"/>
      <c r="G793" s="2"/>
      <c r="H793" s="16"/>
      <c r="I793" s="18"/>
      <c r="L793" s="9"/>
      <c r="Q793" s="77"/>
      <c r="R793" s="87"/>
      <c r="S793" s="87"/>
    </row>
    <row r="794" spans="6:19" s="1" customFormat="1" x14ac:dyDescent="0.2">
      <c r="F794" s="2"/>
      <c r="G794" s="2"/>
      <c r="H794" s="16"/>
      <c r="I794" s="18"/>
      <c r="L794" s="9"/>
      <c r="Q794" s="77"/>
      <c r="R794" s="87"/>
      <c r="S794" s="87"/>
    </row>
    <row r="795" spans="6:19" s="1" customFormat="1" x14ac:dyDescent="0.2">
      <c r="F795" s="2"/>
      <c r="G795" s="2"/>
      <c r="H795" s="16"/>
      <c r="I795" s="18"/>
      <c r="L795" s="9"/>
      <c r="Q795" s="77"/>
      <c r="R795" s="87"/>
      <c r="S795" s="87"/>
    </row>
    <row r="796" spans="6:19" s="1" customFormat="1" x14ac:dyDescent="0.2">
      <c r="F796" s="2"/>
      <c r="G796" s="2"/>
      <c r="H796" s="16"/>
      <c r="I796" s="18"/>
      <c r="L796" s="9"/>
      <c r="Q796" s="77"/>
      <c r="R796" s="87"/>
      <c r="S796" s="87"/>
    </row>
    <row r="797" spans="6:19" s="1" customFormat="1" x14ac:dyDescent="0.2">
      <c r="F797" s="2"/>
      <c r="G797" s="2"/>
      <c r="H797" s="16"/>
      <c r="I797" s="18"/>
      <c r="L797" s="9"/>
      <c r="Q797" s="77"/>
      <c r="R797" s="87"/>
      <c r="S797" s="87"/>
    </row>
    <row r="798" spans="6:19" s="1" customFormat="1" x14ac:dyDescent="0.2">
      <c r="F798" s="2"/>
      <c r="G798" s="2"/>
      <c r="H798" s="16"/>
      <c r="I798" s="18"/>
      <c r="L798" s="9"/>
      <c r="Q798" s="77"/>
      <c r="R798" s="87"/>
      <c r="S798" s="87"/>
    </row>
    <row r="799" spans="6:19" s="1" customFormat="1" x14ac:dyDescent="0.2">
      <c r="F799" s="2"/>
      <c r="G799" s="2"/>
      <c r="H799" s="16"/>
      <c r="I799" s="18"/>
      <c r="L799" s="9"/>
      <c r="Q799" s="77"/>
      <c r="R799" s="87"/>
      <c r="S799" s="87"/>
    </row>
    <row r="800" spans="6:19" s="1" customFormat="1" x14ac:dyDescent="0.2">
      <c r="F800" s="2"/>
      <c r="G800" s="2"/>
      <c r="H800" s="16"/>
      <c r="I800" s="18"/>
      <c r="L800" s="9"/>
      <c r="Q800" s="77"/>
      <c r="R800" s="87"/>
      <c r="S800" s="87"/>
    </row>
    <row r="801" spans="6:19" s="1" customFormat="1" x14ac:dyDescent="0.2">
      <c r="F801" s="2"/>
      <c r="G801" s="2"/>
      <c r="H801" s="16"/>
      <c r="I801" s="18"/>
      <c r="L801" s="9"/>
      <c r="Q801" s="77"/>
      <c r="R801" s="87"/>
      <c r="S801" s="87"/>
    </row>
    <row r="802" spans="6:19" s="1" customFormat="1" x14ac:dyDescent="0.2">
      <c r="F802" s="2"/>
      <c r="G802" s="2"/>
      <c r="H802" s="16"/>
      <c r="I802" s="18"/>
      <c r="L802" s="9"/>
      <c r="Q802" s="77"/>
      <c r="R802" s="87"/>
      <c r="S802" s="87"/>
    </row>
    <row r="803" spans="6:19" s="1" customFormat="1" x14ac:dyDescent="0.2">
      <c r="F803" s="2"/>
      <c r="G803" s="2"/>
      <c r="H803" s="16"/>
      <c r="I803" s="18"/>
      <c r="L803" s="9"/>
      <c r="Q803" s="77"/>
      <c r="R803" s="87"/>
      <c r="S803" s="87"/>
    </row>
    <row r="804" spans="6:19" s="1" customFormat="1" x14ac:dyDescent="0.2">
      <c r="F804" s="2"/>
      <c r="G804" s="2"/>
      <c r="H804" s="16"/>
      <c r="I804" s="18"/>
      <c r="L804" s="9"/>
      <c r="Q804" s="77"/>
      <c r="R804" s="87"/>
      <c r="S804" s="87"/>
    </row>
    <row r="805" spans="6:19" s="1" customFormat="1" x14ac:dyDescent="0.2">
      <c r="F805" s="2"/>
      <c r="G805" s="2"/>
      <c r="H805" s="16"/>
      <c r="I805" s="18"/>
      <c r="L805" s="9"/>
      <c r="Q805" s="77"/>
      <c r="R805" s="87"/>
      <c r="S805" s="87"/>
    </row>
    <row r="806" spans="6:19" s="1" customFormat="1" x14ac:dyDescent="0.2">
      <c r="F806" s="2"/>
      <c r="G806" s="2"/>
      <c r="H806" s="16"/>
      <c r="I806" s="18"/>
      <c r="L806" s="9"/>
      <c r="Q806" s="77"/>
      <c r="R806" s="87"/>
      <c r="S806" s="87"/>
    </row>
    <row r="807" spans="6:19" s="1" customFormat="1" x14ac:dyDescent="0.2">
      <c r="F807" s="2"/>
      <c r="G807" s="2"/>
      <c r="H807" s="16"/>
      <c r="I807" s="18"/>
      <c r="L807" s="9"/>
      <c r="Q807" s="77"/>
      <c r="R807" s="87"/>
      <c r="S807" s="87"/>
    </row>
    <row r="808" spans="6:19" s="1" customFormat="1" x14ac:dyDescent="0.2">
      <c r="F808" s="2"/>
      <c r="G808" s="2"/>
      <c r="H808" s="16"/>
      <c r="I808" s="18"/>
      <c r="L808" s="9"/>
      <c r="Q808" s="77"/>
      <c r="R808" s="87"/>
      <c r="S808" s="87"/>
    </row>
    <row r="809" spans="6:19" s="1" customFormat="1" x14ac:dyDescent="0.2">
      <c r="F809" s="2"/>
      <c r="G809" s="2"/>
      <c r="H809" s="16"/>
      <c r="I809" s="18"/>
      <c r="L809" s="9"/>
      <c r="Q809" s="77"/>
      <c r="R809" s="87"/>
      <c r="S809" s="87"/>
    </row>
    <row r="810" spans="6:19" s="1" customFormat="1" x14ac:dyDescent="0.2">
      <c r="F810" s="2"/>
      <c r="G810" s="2"/>
      <c r="H810" s="16"/>
      <c r="I810" s="18"/>
      <c r="L810" s="9"/>
      <c r="Q810" s="77"/>
      <c r="R810" s="87"/>
      <c r="S810" s="87"/>
    </row>
    <row r="811" spans="6:19" s="1" customFormat="1" x14ac:dyDescent="0.2">
      <c r="F811" s="2"/>
      <c r="G811" s="2"/>
      <c r="H811" s="16"/>
      <c r="I811" s="18"/>
      <c r="L811" s="9"/>
      <c r="Q811" s="77"/>
      <c r="R811" s="87"/>
      <c r="S811" s="87"/>
    </row>
    <row r="812" spans="6:19" s="1" customFormat="1" x14ac:dyDescent="0.2">
      <c r="F812" s="2"/>
      <c r="G812" s="2"/>
      <c r="H812" s="16"/>
      <c r="I812" s="18"/>
      <c r="L812" s="9"/>
      <c r="Q812" s="77"/>
      <c r="R812" s="87"/>
      <c r="S812" s="87"/>
    </row>
    <row r="813" spans="6:19" s="1" customFormat="1" x14ac:dyDescent="0.2">
      <c r="F813" s="2"/>
      <c r="G813" s="2"/>
      <c r="H813" s="16"/>
      <c r="I813" s="18"/>
      <c r="L813" s="9"/>
      <c r="Q813" s="77"/>
      <c r="R813" s="87"/>
      <c r="S813" s="87"/>
    </row>
    <row r="814" spans="6:19" s="1" customFormat="1" x14ac:dyDescent="0.2">
      <c r="F814" s="2"/>
      <c r="G814" s="2"/>
      <c r="H814" s="16"/>
      <c r="I814" s="18"/>
      <c r="L814" s="9"/>
      <c r="Q814" s="77"/>
      <c r="R814" s="87"/>
      <c r="S814" s="87"/>
    </row>
    <row r="815" spans="6:19" s="1" customFormat="1" x14ac:dyDescent="0.2">
      <c r="F815" s="2"/>
      <c r="G815" s="2"/>
      <c r="H815" s="16"/>
      <c r="I815" s="18"/>
      <c r="L815" s="9"/>
      <c r="Q815" s="77"/>
      <c r="R815" s="87"/>
      <c r="S815" s="87"/>
    </row>
    <row r="816" spans="6:19" s="1" customFormat="1" x14ac:dyDescent="0.2">
      <c r="F816" s="2"/>
      <c r="G816" s="2"/>
      <c r="H816" s="16"/>
      <c r="I816" s="18"/>
      <c r="L816" s="9"/>
      <c r="Q816" s="77"/>
      <c r="R816" s="87"/>
      <c r="S816" s="87"/>
    </row>
    <row r="817" spans="6:19" s="1" customFormat="1" x14ac:dyDescent="0.2">
      <c r="F817" s="2"/>
      <c r="G817" s="2"/>
      <c r="H817" s="16"/>
      <c r="I817" s="18"/>
      <c r="L817" s="9"/>
      <c r="Q817" s="77"/>
      <c r="R817" s="87"/>
      <c r="S817" s="87"/>
    </row>
    <row r="818" spans="6:19" s="1" customFormat="1" x14ac:dyDescent="0.2">
      <c r="F818" s="2"/>
      <c r="G818" s="2"/>
      <c r="H818" s="16"/>
      <c r="I818" s="18"/>
      <c r="L818" s="9"/>
      <c r="Q818" s="77"/>
      <c r="R818" s="87"/>
      <c r="S818" s="87"/>
    </row>
    <row r="819" spans="6:19" s="1" customFormat="1" x14ac:dyDescent="0.2">
      <c r="F819" s="2"/>
      <c r="G819" s="2"/>
      <c r="H819" s="16"/>
      <c r="I819" s="18"/>
      <c r="L819" s="9"/>
      <c r="Q819" s="77"/>
      <c r="R819" s="87"/>
      <c r="S819" s="87"/>
    </row>
    <row r="820" spans="6:19" s="1" customFormat="1" x14ac:dyDescent="0.2">
      <c r="F820" s="2"/>
      <c r="G820" s="2"/>
      <c r="H820" s="16"/>
      <c r="I820" s="18"/>
      <c r="L820" s="9"/>
      <c r="Q820" s="77"/>
      <c r="R820" s="87"/>
      <c r="S820" s="87"/>
    </row>
    <row r="821" spans="6:19" s="1" customFormat="1" x14ac:dyDescent="0.2">
      <c r="F821" s="2"/>
      <c r="G821" s="2"/>
      <c r="H821" s="16"/>
      <c r="I821" s="18"/>
      <c r="L821" s="9"/>
      <c r="Q821" s="77"/>
      <c r="R821" s="87"/>
      <c r="S821" s="87"/>
    </row>
    <row r="822" spans="6:19" s="1" customFormat="1" x14ac:dyDescent="0.2">
      <c r="F822" s="2"/>
      <c r="G822" s="2"/>
      <c r="H822" s="16"/>
      <c r="I822" s="18"/>
      <c r="L822" s="9"/>
      <c r="Q822" s="77"/>
      <c r="R822" s="87"/>
      <c r="S822" s="87"/>
    </row>
    <row r="823" spans="6:19" s="1" customFormat="1" x14ac:dyDescent="0.2">
      <c r="F823" s="2"/>
      <c r="G823" s="2"/>
      <c r="H823" s="16"/>
      <c r="I823" s="18"/>
      <c r="L823" s="9"/>
      <c r="Q823" s="77"/>
      <c r="R823" s="87"/>
      <c r="S823" s="87"/>
    </row>
    <row r="824" spans="6:19" s="1" customFormat="1" x14ac:dyDescent="0.2">
      <c r="F824" s="2"/>
      <c r="G824" s="2"/>
      <c r="H824" s="16"/>
      <c r="I824" s="18"/>
      <c r="L824" s="9"/>
      <c r="Q824" s="77"/>
      <c r="R824" s="87"/>
      <c r="S824" s="87"/>
    </row>
    <row r="825" spans="6:19" s="1" customFormat="1" x14ac:dyDescent="0.2">
      <c r="F825" s="2"/>
      <c r="G825" s="2"/>
      <c r="H825" s="16"/>
      <c r="I825" s="18"/>
      <c r="L825" s="9"/>
      <c r="Q825" s="77"/>
      <c r="R825" s="87"/>
      <c r="S825" s="87"/>
    </row>
    <row r="826" spans="6:19" s="1" customFormat="1" x14ac:dyDescent="0.2">
      <c r="F826" s="2"/>
      <c r="G826" s="2"/>
      <c r="H826" s="16"/>
      <c r="I826" s="18"/>
      <c r="L826" s="9"/>
      <c r="Q826" s="77"/>
      <c r="R826" s="87"/>
      <c r="S826" s="87"/>
    </row>
    <row r="827" spans="6:19" s="1" customFormat="1" x14ac:dyDescent="0.2">
      <c r="F827" s="2"/>
      <c r="G827" s="2"/>
      <c r="H827" s="16"/>
      <c r="I827" s="18"/>
      <c r="L827" s="9"/>
      <c r="Q827" s="77"/>
      <c r="R827" s="87"/>
      <c r="S827" s="87"/>
    </row>
    <row r="828" spans="6:19" s="1" customFormat="1" x14ac:dyDescent="0.2">
      <c r="F828" s="2"/>
      <c r="G828" s="2"/>
      <c r="H828" s="16"/>
      <c r="I828" s="18"/>
      <c r="L828" s="9"/>
      <c r="Q828" s="77"/>
      <c r="R828" s="87"/>
      <c r="S828" s="87"/>
    </row>
    <row r="829" spans="6:19" s="1" customFormat="1" x14ac:dyDescent="0.2">
      <c r="F829" s="2"/>
      <c r="G829" s="2"/>
      <c r="H829" s="16"/>
      <c r="I829" s="18"/>
      <c r="L829" s="9"/>
      <c r="Q829" s="77"/>
      <c r="R829" s="87"/>
      <c r="S829" s="87"/>
    </row>
    <row r="830" spans="6:19" s="1" customFormat="1" x14ac:dyDescent="0.2">
      <c r="F830" s="2"/>
      <c r="G830" s="2"/>
      <c r="H830" s="16"/>
      <c r="I830" s="18"/>
      <c r="L830" s="9"/>
      <c r="Q830" s="77"/>
      <c r="R830" s="87"/>
      <c r="S830" s="87"/>
    </row>
    <row r="831" spans="6:19" s="1" customFormat="1" x14ac:dyDescent="0.2">
      <c r="F831" s="2"/>
      <c r="G831" s="2"/>
      <c r="H831" s="16"/>
      <c r="I831" s="18"/>
      <c r="L831" s="9"/>
      <c r="Q831" s="77"/>
      <c r="R831" s="87"/>
      <c r="S831" s="87"/>
    </row>
    <row r="832" spans="6:19" s="1" customFormat="1" x14ac:dyDescent="0.2">
      <c r="F832" s="2"/>
      <c r="G832" s="2"/>
      <c r="H832" s="16"/>
      <c r="I832" s="18"/>
      <c r="L832" s="9"/>
      <c r="Q832" s="77"/>
      <c r="R832" s="87"/>
      <c r="S832" s="87"/>
    </row>
    <row r="833" spans="6:19" s="1" customFormat="1" x14ac:dyDescent="0.2">
      <c r="F833" s="2"/>
      <c r="G833" s="2"/>
      <c r="H833" s="16"/>
      <c r="I833" s="18"/>
      <c r="L833" s="9"/>
      <c r="Q833" s="77"/>
      <c r="R833" s="87"/>
      <c r="S833" s="87"/>
    </row>
    <row r="834" spans="6:19" s="1" customFormat="1" x14ac:dyDescent="0.2">
      <c r="F834" s="2"/>
      <c r="G834" s="2"/>
      <c r="H834" s="16"/>
      <c r="I834" s="18"/>
      <c r="L834" s="9"/>
      <c r="Q834" s="77"/>
      <c r="R834" s="87"/>
      <c r="S834" s="87"/>
    </row>
    <row r="835" spans="6:19" s="1" customFormat="1" x14ac:dyDescent="0.2">
      <c r="F835" s="2"/>
      <c r="G835" s="2"/>
      <c r="H835" s="16"/>
      <c r="I835" s="18"/>
      <c r="L835" s="9"/>
      <c r="Q835" s="77"/>
      <c r="R835" s="87"/>
      <c r="S835" s="87"/>
    </row>
    <row r="836" spans="6:19" s="1" customFormat="1" x14ac:dyDescent="0.2">
      <c r="F836" s="2"/>
      <c r="G836" s="2"/>
      <c r="H836" s="16"/>
      <c r="I836" s="18"/>
      <c r="L836" s="9"/>
      <c r="Q836" s="77"/>
      <c r="R836" s="87"/>
      <c r="S836" s="87"/>
    </row>
    <row r="837" spans="6:19" s="1" customFormat="1" x14ac:dyDescent="0.2">
      <c r="F837" s="2"/>
      <c r="G837" s="2"/>
      <c r="H837" s="16"/>
      <c r="I837" s="18"/>
      <c r="L837" s="9"/>
      <c r="Q837" s="77"/>
      <c r="R837" s="87"/>
      <c r="S837" s="87"/>
    </row>
    <row r="838" spans="6:19" s="1" customFormat="1" x14ac:dyDescent="0.2">
      <c r="F838" s="2"/>
      <c r="G838" s="2"/>
      <c r="H838" s="16"/>
      <c r="I838" s="18"/>
      <c r="L838" s="9"/>
      <c r="Q838" s="77"/>
      <c r="R838" s="87"/>
      <c r="S838" s="87"/>
    </row>
    <row r="839" spans="6:19" s="1" customFormat="1" x14ac:dyDescent="0.2">
      <c r="F839" s="2"/>
      <c r="G839" s="2"/>
      <c r="H839" s="16"/>
      <c r="I839" s="18"/>
      <c r="L839" s="9"/>
      <c r="Q839" s="77"/>
      <c r="R839" s="87"/>
      <c r="S839" s="87"/>
    </row>
    <row r="840" spans="6:19" s="1" customFormat="1" x14ac:dyDescent="0.2">
      <c r="F840" s="2"/>
      <c r="G840" s="2"/>
      <c r="H840" s="16"/>
      <c r="I840" s="18"/>
      <c r="L840" s="9"/>
      <c r="Q840" s="77"/>
      <c r="R840" s="87"/>
      <c r="S840" s="87"/>
    </row>
    <row r="841" spans="6:19" s="1" customFormat="1" x14ac:dyDescent="0.2">
      <c r="F841" s="2"/>
      <c r="G841" s="2"/>
      <c r="H841" s="16"/>
      <c r="I841" s="18"/>
      <c r="L841" s="9"/>
      <c r="Q841" s="77"/>
      <c r="R841" s="87"/>
      <c r="S841" s="87"/>
    </row>
    <row r="842" spans="6:19" s="1" customFormat="1" x14ac:dyDescent="0.2">
      <c r="F842" s="2"/>
      <c r="G842" s="2"/>
      <c r="H842" s="16"/>
      <c r="I842" s="18"/>
      <c r="L842" s="9"/>
      <c r="Q842" s="77"/>
      <c r="R842" s="87"/>
      <c r="S842" s="87"/>
    </row>
    <row r="843" spans="6:19" s="1" customFormat="1" x14ac:dyDescent="0.2">
      <c r="F843" s="2"/>
      <c r="G843" s="2"/>
      <c r="H843" s="16"/>
      <c r="I843" s="18"/>
      <c r="L843" s="9"/>
      <c r="Q843" s="77"/>
      <c r="R843" s="87"/>
      <c r="S843" s="87"/>
    </row>
    <row r="844" spans="6:19" s="1" customFormat="1" x14ac:dyDescent="0.2">
      <c r="F844" s="2"/>
      <c r="G844" s="2"/>
      <c r="H844" s="16"/>
      <c r="I844" s="18"/>
      <c r="L844" s="9"/>
      <c r="Q844" s="77"/>
      <c r="R844" s="87"/>
      <c r="S844" s="87"/>
    </row>
    <row r="845" spans="6:19" s="1" customFormat="1" x14ac:dyDescent="0.2">
      <c r="F845" s="2"/>
      <c r="G845" s="2"/>
      <c r="H845" s="16"/>
      <c r="I845" s="18"/>
      <c r="L845" s="9"/>
      <c r="Q845" s="77"/>
      <c r="R845" s="87"/>
      <c r="S845" s="87"/>
    </row>
    <row r="846" spans="6:19" s="1" customFormat="1" x14ac:dyDescent="0.2">
      <c r="F846" s="2"/>
      <c r="G846" s="2"/>
      <c r="H846" s="16"/>
      <c r="I846" s="18"/>
      <c r="L846" s="9"/>
      <c r="Q846" s="77"/>
      <c r="R846" s="87"/>
      <c r="S846" s="87"/>
    </row>
    <row r="847" spans="6:19" s="1" customFormat="1" x14ac:dyDescent="0.2">
      <c r="F847" s="2"/>
      <c r="G847" s="2"/>
      <c r="H847" s="16"/>
      <c r="I847" s="18"/>
      <c r="L847" s="9"/>
      <c r="Q847" s="77"/>
      <c r="R847" s="87"/>
      <c r="S847" s="87"/>
    </row>
    <row r="848" spans="6:19" s="1" customFormat="1" x14ac:dyDescent="0.2">
      <c r="F848" s="2"/>
      <c r="G848" s="2"/>
      <c r="H848" s="16"/>
      <c r="I848" s="18"/>
      <c r="L848" s="9"/>
      <c r="Q848" s="77"/>
      <c r="R848" s="87"/>
      <c r="S848" s="87"/>
    </row>
    <row r="849" spans="6:19" s="1" customFormat="1" x14ac:dyDescent="0.2">
      <c r="F849" s="2"/>
      <c r="G849" s="2"/>
      <c r="H849" s="16"/>
      <c r="I849" s="18"/>
      <c r="L849" s="9"/>
      <c r="Q849" s="77"/>
      <c r="R849" s="87"/>
      <c r="S849" s="87"/>
    </row>
    <row r="850" spans="6:19" s="1" customFormat="1" x14ac:dyDescent="0.2">
      <c r="F850" s="2"/>
      <c r="G850" s="2"/>
      <c r="H850" s="16"/>
      <c r="I850" s="18"/>
      <c r="L850" s="9"/>
      <c r="Q850" s="77"/>
      <c r="R850" s="87"/>
      <c r="S850" s="87"/>
    </row>
    <row r="851" spans="6:19" s="1" customFormat="1" x14ac:dyDescent="0.2">
      <c r="F851" s="2"/>
      <c r="G851" s="2"/>
      <c r="H851" s="16"/>
      <c r="I851" s="18"/>
      <c r="L851" s="9"/>
      <c r="Q851" s="77"/>
      <c r="R851" s="87"/>
      <c r="S851" s="87"/>
    </row>
    <row r="852" spans="6:19" s="1" customFormat="1" x14ac:dyDescent="0.2">
      <c r="F852" s="2"/>
      <c r="G852" s="2"/>
      <c r="H852" s="16"/>
      <c r="I852" s="18"/>
      <c r="L852" s="9"/>
      <c r="Q852" s="77"/>
      <c r="R852" s="87"/>
      <c r="S852" s="87"/>
    </row>
    <row r="853" spans="6:19" s="1" customFormat="1" x14ac:dyDescent="0.2">
      <c r="F853" s="2"/>
      <c r="G853" s="2"/>
      <c r="H853" s="16"/>
      <c r="I853" s="18"/>
      <c r="L853" s="9"/>
      <c r="Q853" s="77"/>
      <c r="R853" s="87"/>
      <c r="S853" s="87"/>
    </row>
    <row r="854" spans="6:19" s="1" customFormat="1" x14ac:dyDescent="0.2">
      <c r="F854" s="2"/>
      <c r="G854" s="2"/>
      <c r="H854" s="16"/>
      <c r="I854" s="18"/>
      <c r="L854" s="9"/>
      <c r="Q854" s="77"/>
      <c r="R854" s="87"/>
      <c r="S854" s="87"/>
    </row>
    <row r="855" spans="6:19" s="1" customFormat="1" x14ac:dyDescent="0.2">
      <c r="F855" s="2"/>
      <c r="G855" s="2"/>
      <c r="H855" s="16"/>
      <c r="I855" s="18"/>
      <c r="L855" s="9"/>
      <c r="Q855" s="77"/>
      <c r="R855" s="87"/>
      <c r="S855" s="87"/>
    </row>
    <row r="856" spans="6:19" s="1" customFormat="1" x14ac:dyDescent="0.2">
      <c r="F856" s="2"/>
      <c r="G856" s="2"/>
      <c r="H856" s="16"/>
      <c r="I856" s="18"/>
      <c r="L856" s="9"/>
      <c r="Q856" s="77"/>
      <c r="R856" s="87"/>
      <c r="S856" s="87"/>
    </row>
    <row r="857" spans="6:19" s="1" customFormat="1" x14ac:dyDescent="0.2">
      <c r="F857" s="2"/>
      <c r="G857" s="2"/>
      <c r="H857" s="16"/>
      <c r="I857" s="18"/>
      <c r="L857" s="9"/>
      <c r="Q857" s="77"/>
      <c r="R857" s="87"/>
      <c r="S857" s="87"/>
    </row>
    <row r="858" spans="6:19" s="1" customFormat="1" x14ac:dyDescent="0.2">
      <c r="F858" s="2"/>
      <c r="G858" s="2"/>
      <c r="H858" s="16"/>
      <c r="I858" s="18"/>
      <c r="L858" s="9"/>
      <c r="Q858" s="77"/>
      <c r="R858" s="87"/>
      <c r="S858" s="87"/>
    </row>
    <row r="859" spans="6:19" s="1" customFormat="1" x14ac:dyDescent="0.2">
      <c r="F859" s="2"/>
      <c r="G859" s="2"/>
      <c r="H859" s="16"/>
      <c r="I859" s="18"/>
      <c r="L859" s="9"/>
      <c r="Q859" s="77"/>
      <c r="R859" s="87"/>
      <c r="S859" s="87"/>
    </row>
    <row r="860" spans="6:19" s="1" customFormat="1" x14ac:dyDescent="0.2">
      <c r="F860" s="2"/>
      <c r="G860" s="2"/>
      <c r="H860" s="16"/>
      <c r="I860" s="18"/>
      <c r="L860" s="9"/>
      <c r="Q860" s="77"/>
      <c r="R860" s="87"/>
      <c r="S860" s="87"/>
    </row>
    <row r="861" spans="6:19" s="1" customFormat="1" x14ac:dyDescent="0.2">
      <c r="F861" s="2"/>
      <c r="G861" s="2"/>
      <c r="H861" s="16"/>
      <c r="I861" s="18"/>
      <c r="L861" s="9"/>
      <c r="Q861" s="77"/>
      <c r="R861" s="87"/>
      <c r="S861" s="87"/>
    </row>
    <row r="862" spans="6:19" s="1" customFormat="1" x14ac:dyDescent="0.2">
      <c r="F862" s="2"/>
      <c r="G862" s="2"/>
      <c r="H862" s="16"/>
      <c r="I862" s="18"/>
      <c r="L862" s="9"/>
      <c r="Q862" s="77"/>
      <c r="R862" s="87"/>
      <c r="S862" s="87"/>
    </row>
    <row r="863" spans="6:19" s="1" customFormat="1" x14ac:dyDescent="0.2">
      <c r="F863" s="2"/>
      <c r="G863" s="2"/>
      <c r="H863" s="16"/>
      <c r="I863" s="18"/>
      <c r="L863" s="9"/>
      <c r="Q863" s="77"/>
      <c r="R863" s="87"/>
      <c r="S863" s="87"/>
    </row>
    <row r="864" spans="6:19" s="1" customFormat="1" x14ac:dyDescent="0.2">
      <c r="F864" s="2"/>
      <c r="G864" s="2"/>
      <c r="H864" s="16"/>
      <c r="I864" s="18"/>
      <c r="L864" s="9"/>
      <c r="Q864" s="77"/>
      <c r="R864" s="87"/>
      <c r="S864" s="87"/>
    </row>
    <row r="865" spans="6:19" s="1" customFormat="1" x14ac:dyDescent="0.2">
      <c r="F865" s="2"/>
      <c r="G865" s="2"/>
      <c r="H865" s="16"/>
      <c r="I865" s="18"/>
      <c r="L865" s="9"/>
      <c r="Q865" s="77"/>
      <c r="R865" s="87"/>
      <c r="S865" s="87"/>
    </row>
    <row r="866" spans="6:19" s="1" customFormat="1" x14ac:dyDescent="0.2">
      <c r="F866" s="2"/>
      <c r="G866" s="2"/>
      <c r="H866" s="16"/>
      <c r="I866" s="18"/>
      <c r="L866" s="9"/>
      <c r="Q866" s="77"/>
      <c r="R866" s="87"/>
      <c r="S866" s="87"/>
    </row>
    <row r="867" spans="6:19" s="1" customFormat="1" x14ac:dyDescent="0.2">
      <c r="F867" s="2"/>
      <c r="G867" s="2"/>
      <c r="H867" s="16"/>
      <c r="I867" s="18"/>
      <c r="L867" s="9"/>
      <c r="Q867" s="77"/>
      <c r="R867" s="87"/>
      <c r="S867" s="87"/>
    </row>
    <row r="868" spans="6:19" s="1" customFormat="1" x14ac:dyDescent="0.2">
      <c r="F868" s="2"/>
      <c r="G868" s="2"/>
      <c r="H868" s="16"/>
      <c r="I868" s="18"/>
      <c r="L868" s="9"/>
      <c r="Q868" s="77"/>
      <c r="R868" s="87"/>
      <c r="S868" s="87"/>
    </row>
    <row r="869" spans="6:19" s="1" customFormat="1" x14ac:dyDescent="0.2">
      <c r="F869" s="2"/>
      <c r="G869" s="2"/>
      <c r="H869" s="16"/>
      <c r="I869" s="18"/>
      <c r="L869" s="9"/>
      <c r="Q869" s="77"/>
      <c r="R869" s="87"/>
      <c r="S869" s="87"/>
    </row>
    <row r="870" spans="6:19" s="1" customFormat="1" x14ac:dyDescent="0.2">
      <c r="F870" s="2"/>
      <c r="G870" s="2"/>
      <c r="H870" s="16"/>
      <c r="I870" s="18"/>
      <c r="L870" s="9"/>
      <c r="Q870" s="77"/>
      <c r="R870" s="87"/>
      <c r="S870" s="87"/>
    </row>
    <row r="871" spans="6:19" s="1" customFormat="1" x14ac:dyDescent="0.2">
      <c r="F871" s="2"/>
      <c r="G871" s="2"/>
      <c r="H871" s="16"/>
      <c r="I871" s="18"/>
      <c r="L871" s="9"/>
      <c r="Q871" s="77"/>
      <c r="R871" s="87"/>
      <c r="S871" s="87"/>
    </row>
    <row r="872" spans="6:19" s="1" customFormat="1" x14ac:dyDescent="0.2">
      <c r="F872" s="2"/>
      <c r="G872" s="2"/>
      <c r="H872" s="16"/>
      <c r="I872" s="18"/>
      <c r="L872" s="9"/>
      <c r="Q872" s="77"/>
      <c r="R872" s="87"/>
      <c r="S872" s="87"/>
    </row>
    <row r="873" spans="6:19" s="1" customFormat="1" x14ac:dyDescent="0.2">
      <c r="F873" s="2"/>
      <c r="G873" s="2"/>
      <c r="H873" s="16"/>
      <c r="I873" s="18"/>
      <c r="L873" s="9"/>
      <c r="Q873" s="77"/>
      <c r="R873" s="87"/>
      <c r="S873" s="87"/>
    </row>
    <row r="874" spans="6:19" s="1" customFormat="1" x14ac:dyDescent="0.2">
      <c r="F874" s="2"/>
      <c r="G874" s="2"/>
      <c r="H874" s="16"/>
      <c r="I874" s="18"/>
      <c r="L874" s="9"/>
      <c r="Q874" s="77"/>
      <c r="R874" s="87"/>
      <c r="S874" s="87"/>
    </row>
    <row r="875" spans="6:19" s="1" customFormat="1" x14ac:dyDescent="0.2">
      <c r="F875" s="2"/>
      <c r="G875" s="2"/>
      <c r="H875" s="16"/>
      <c r="I875" s="18"/>
      <c r="L875" s="9"/>
      <c r="Q875" s="77"/>
      <c r="R875" s="87"/>
      <c r="S875" s="87"/>
    </row>
    <row r="876" spans="6:19" s="1" customFormat="1" x14ac:dyDescent="0.2">
      <c r="F876" s="2"/>
      <c r="G876" s="2"/>
      <c r="H876" s="16"/>
      <c r="I876" s="18"/>
      <c r="L876" s="9"/>
      <c r="Q876" s="77"/>
      <c r="R876" s="87"/>
      <c r="S876" s="87"/>
    </row>
    <row r="877" spans="6:19" s="1" customFormat="1" x14ac:dyDescent="0.2">
      <c r="F877" s="2"/>
      <c r="G877" s="2"/>
      <c r="H877" s="16"/>
      <c r="I877" s="18"/>
      <c r="L877" s="9"/>
      <c r="Q877" s="77"/>
      <c r="R877" s="87"/>
      <c r="S877" s="87"/>
    </row>
    <row r="878" spans="6:19" s="1" customFormat="1" x14ac:dyDescent="0.2">
      <c r="F878" s="2"/>
      <c r="G878" s="2"/>
      <c r="H878" s="16"/>
      <c r="I878" s="18"/>
      <c r="L878" s="9"/>
      <c r="Q878" s="77"/>
      <c r="R878" s="87"/>
      <c r="S878" s="87"/>
    </row>
    <row r="879" spans="6:19" s="1" customFormat="1" x14ac:dyDescent="0.2">
      <c r="F879" s="2"/>
      <c r="G879" s="2"/>
      <c r="H879" s="16"/>
      <c r="I879" s="18"/>
      <c r="L879" s="9"/>
      <c r="Q879" s="77"/>
      <c r="R879" s="87"/>
      <c r="S879" s="87"/>
    </row>
    <row r="880" spans="6:19" s="1" customFormat="1" x14ac:dyDescent="0.2">
      <c r="F880" s="2"/>
      <c r="G880" s="2"/>
      <c r="H880" s="16"/>
      <c r="I880" s="18"/>
      <c r="L880" s="9"/>
      <c r="Q880" s="77"/>
      <c r="R880" s="87"/>
      <c r="S880" s="87"/>
    </row>
    <row r="881" spans="6:19" s="1" customFormat="1" x14ac:dyDescent="0.2">
      <c r="F881" s="2"/>
      <c r="G881" s="2"/>
      <c r="H881" s="16"/>
      <c r="I881" s="18"/>
      <c r="L881" s="9"/>
      <c r="Q881" s="77"/>
      <c r="R881" s="87"/>
      <c r="S881" s="87"/>
    </row>
    <row r="882" spans="6:19" s="1" customFormat="1" x14ac:dyDescent="0.2">
      <c r="F882" s="2"/>
      <c r="G882" s="2"/>
      <c r="H882" s="16"/>
      <c r="I882" s="18"/>
      <c r="L882" s="9"/>
      <c r="Q882" s="77"/>
      <c r="R882" s="87"/>
      <c r="S882" s="87"/>
    </row>
    <row r="883" spans="6:19" s="1" customFormat="1" x14ac:dyDescent="0.2">
      <c r="F883" s="2"/>
      <c r="G883" s="2"/>
      <c r="H883" s="16"/>
      <c r="I883" s="18"/>
      <c r="L883" s="9"/>
      <c r="Q883" s="77"/>
      <c r="R883" s="87"/>
      <c r="S883" s="87"/>
    </row>
    <row r="884" spans="6:19" s="1" customFormat="1" x14ac:dyDescent="0.2">
      <c r="F884" s="2"/>
      <c r="G884" s="2"/>
      <c r="H884" s="16"/>
      <c r="I884" s="18"/>
      <c r="L884" s="9"/>
      <c r="Q884" s="77"/>
      <c r="R884" s="87"/>
      <c r="S884" s="87"/>
    </row>
    <row r="885" spans="6:19" s="1" customFormat="1" x14ac:dyDescent="0.2">
      <c r="F885" s="2"/>
      <c r="G885" s="2"/>
      <c r="H885" s="16"/>
      <c r="I885" s="18"/>
      <c r="L885" s="9"/>
      <c r="Q885" s="77"/>
      <c r="R885" s="87"/>
      <c r="S885" s="87"/>
    </row>
    <row r="886" spans="6:19" s="1" customFormat="1" x14ac:dyDescent="0.2">
      <c r="F886" s="2"/>
      <c r="G886" s="2"/>
      <c r="H886" s="16"/>
      <c r="I886" s="18"/>
      <c r="L886" s="9"/>
      <c r="Q886" s="77"/>
      <c r="R886" s="87"/>
      <c r="S886" s="87"/>
    </row>
    <row r="887" spans="6:19" s="1" customFormat="1" x14ac:dyDescent="0.2">
      <c r="F887" s="2"/>
      <c r="G887" s="2"/>
      <c r="H887" s="16"/>
      <c r="I887" s="18"/>
      <c r="L887" s="9"/>
      <c r="Q887" s="77"/>
      <c r="R887" s="87"/>
      <c r="S887" s="87"/>
    </row>
    <row r="888" spans="6:19" s="1" customFormat="1" x14ac:dyDescent="0.2">
      <c r="F888" s="2"/>
      <c r="G888" s="2"/>
      <c r="H888" s="16"/>
      <c r="I888" s="18"/>
      <c r="L888" s="9"/>
      <c r="Q888" s="77"/>
      <c r="R888" s="87"/>
      <c r="S888" s="87"/>
    </row>
    <row r="889" spans="6:19" s="1" customFormat="1" x14ac:dyDescent="0.2">
      <c r="F889" s="2"/>
      <c r="G889" s="2"/>
      <c r="H889" s="16"/>
      <c r="I889" s="18"/>
      <c r="L889" s="9"/>
      <c r="Q889" s="77"/>
      <c r="R889" s="87"/>
      <c r="S889" s="87"/>
    </row>
    <row r="890" spans="6:19" s="1" customFormat="1" x14ac:dyDescent="0.2">
      <c r="F890" s="2"/>
      <c r="G890" s="2"/>
      <c r="H890" s="16"/>
      <c r="I890" s="18"/>
      <c r="L890" s="9"/>
      <c r="Q890" s="77"/>
      <c r="R890" s="87"/>
      <c r="S890" s="87"/>
    </row>
    <row r="891" spans="6:19" s="1" customFormat="1" x14ac:dyDescent="0.2">
      <c r="F891" s="2"/>
      <c r="G891" s="2"/>
      <c r="H891" s="16"/>
      <c r="I891" s="18"/>
      <c r="L891" s="9"/>
      <c r="Q891" s="77"/>
      <c r="R891" s="87"/>
      <c r="S891" s="87"/>
    </row>
    <row r="892" spans="6:19" s="1" customFormat="1" x14ac:dyDescent="0.2">
      <c r="F892" s="2"/>
      <c r="G892" s="2"/>
      <c r="H892" s="16"/>
      <c r="I892" s="18"/>
      <c r="L892" s="9"/>
      <c r="Q892" s="77"/>
      <c r="R892" s="87"/>
      <c r="S892" s="87"/>
    </row>
    <row r="893" spans="6:19" s="1" customFormat="1" x14ac:dyDescent="0.2">
      <c r="F893" s="2"/>
      <c r="G893" s="2"/>
      <c r="H893" s="16"/>
      <c r="I893" s="18"/>
      <c r="L893" s="9"/>
      <c r="Q893" s="77"/>
      <c r="R893" s="87"/>
      <c r="S893" s="87"/>
    </row>
    <row r="894" spans="6:19" s="1" customFormat="1" x14ac:dyDescent="0.2">
      <c r="F894" s="2"/>
      <c r="G894" s="2"/>
      <c r="H894" s="16"/>
      <c r="I894" s="18"/>
      <c r="L894" s="9"/>
      <c r="Q894" s="77"/>
      <c r="R894" s="87"/>
      <c r="S894" s="87"/>
    </row>
    <row r="895" spans="6:19" s="1" customFormat="1" x14ac:dyDescent="0.2">
      <c r="F895" s="2"/>
      <c r="G895" s="2"/>
      <c r="H895" s="16"/>
      <c r="I895" s="18"/>
      <c r="L895" s="9"/>
      <c r="Q895" s="77"/>
      <c r="R895" s="87"/>
      <c r="S895" s="87"/>
    </row>
    <row r="896" spans="6:19" s="1" customFormat="1" x14ac:dyDescent="0.2">
      <c r="F896" s="2"/>
      <c r="G896" s="2"/>
      <c r="H896" s="16"/>
      <c r="I896" s="18"/>
      <c r="L896" s="9"/>
      <c r="Q896" s="77"/>
      <c r="R896" s="87"/>
      <c r="S896" s="87"/>
    </row>
    <row r="897" spans="6:19" s="1" customFormat="1" x14ac:dyDescent="0.2">
      <c r="F897" s="2"/>
      <c r="G897" s="2"/>
      <c r="H897" s="16"/>
      <c r="I897" s="18"/>
      <c r="L897" s="9"/>
      <c r="Q897" s="77"/>
      <c r="R897" s="87"/>
      <c r="S897" s="87"/>
    </row>
    <row r="898" spans="6:19" s="1" customFormat="1" x14ac:dyDescent="0.2">
      <c r="F898" s="2"/>
      <c r="G898" s="2"/>
      <c r="H898" s="16"/>
      <c r="I898" s="18"/>
      <c r="L898" s="9"/>
      <c r="Q898" s="77"/>
      <c r="R898" s="87"/>
      <c r="S898" s="87"/>
    </row>
    <row r="899" spans="6:19" s="1" customFormat="1" x14ac:dyDescent="0.2">
      <c r="F899" s="2"/>
      <c r="G899" s="2"/>
      <c r="H899" s="16"/>
      <c r="I899" s="18"/>
      <c r="L899" s="9"/>
      <c r="Q899" s="77"/>
      <c r="R899" s="87"/>
      <c r="S899" s="87"/>
    </row>
    <row r="900" spans="6:19" s="1" customFormat="1" x14ac:dyDescent="0.2">
      <c r="F900" s="2"/>
      <c r="G900" s="2"/>
      <c r="H900" s="16"/>
      <c r="I900" s="18"/>
      <c r="L900" s="9"/>
      <c r="Q900" s="77"/>
      <c r="R900" s="87"/>
      <c r="S900" s="87"/>
    </row>
    <row r="901" spans="6:19" s="1" customFormat="1" x14ac:dyDescent="0.2">
      <c r="F901" s="2"/>
      <c r="G901" s="2"/>
      <c r="H901" s="16"/>
      <c r="I901" s="18"/>
      <c r="L901" s="9"/>
      <c r="Q901" s="77"/>
      <c r="R901" s="87"/>
      <c r="S901" s="87"/>
    </row>
    <row r="902" spans="6:19" s="1" customFormat="1" x14ac:dyDescent="0.2">
      <c r="F902" s="2"/>
      <c r="G902" s="2"/>
      <c r="H902" s="16"/>
      <c r="I902" s="18"/>
      <c r="L902" s="9"/>
      <c r="Q902" s="77"/>
      <c r="R902" s="87"/>
      <c r="S902" s="87"/>
    </row>
    <row r="903" spans="6:19" s="1" customFormat="1" x14ac:dyDescent="0.2">
      <c r="F903" s="2"/>
      <c r="G903" s="2"/>
      <c r="H903" s="16"/>
      <c r="I903" s="18"/>
      <c r="L903" s="9"/>
      <c r="Q903" s="77"/>
      <c r="R903" s="87"/>
      <c r="S903" s="87"/>
    </row>
    <row r="904" spans="6:19" s="1" customFormat="1" x14ac:dyDescent="0.2">
      <c r="F904" s="2"/>
      <c r="G904" s="2"/>
      <c r="H904" s="16"/>
      <c r="I904" s="18"/>
      <c r="L904" s="9"/>
      <c r="Q904" s="77"/>
      <c r="R904" s="87"/>
      <c r="S904" s="87"/>
    </row>
    <row r="905" spans="6:19" s="1" customFormat="1" x14ac:dyDescent="0.2">
      <c r="F905" s="2"/>
      <c r="G905" s="2"/>
      <c r="H905" s="16"/>
      <c r="I905" s="18"/>
      <c r="L905" s="9"/>
      <c r="Q905" s="77"/>
      <c r="R905" s="87"/>
      <c r="S905" s="87"/>
    </row>
    <row r="906" spans="6:19" s="1" customFormat="1" x14ac:dyDescent="0.2">
      <c r="F906" s="2"/>
      <c r="G906" s="2"/>
      <c r="H906" s="16"/>
      <c r="I906" s="18"/>
      <c r="L906" s="9"/>
      <c r="Q906" s="77"/>
      <c r="R906" s="87"/>
      <c r="S906" s="87"/>
    </row>
    <row r="907" spans="6:19" s="1" customFormat="1" x14ac:dyDescent="0.2">
      <c r="F907" s="2"/>
      <c r="G907" s="2"/>
      <c r="H907" s="16"/>
      <c r="I907" s="18"/>
      <c r="L907" s="9"/>
      <c r="Q907" s="77"/>
      <c r="R907" s="87"/>
      <c r="S907" s="87"/>
    </row>
    <row r="908" spans="6:19" s="1" customFormat="1" x14ac:dyDescent="0.2">
      <c r="F908" s="2"/>
      <c r="G908" s="2"/>
      <c r="H908" s="16"/>
      <c r="I908" s="18"/>
      <c r="L908" s="9"/>
      <c r="Q908" s="77"/>
      <c r="R908" s="87"/>
      <c r="S908" s="87"/>
    </row>
    <row r="909" spans="6:19" s="1" customFormat="1" x14ac:dyDescent="0.2">
      <c r="F909" s="2"/>
      <c r="G909" s="2"/>
      <c r="H909" s="16"/>
      <c r="I909" s="18"/>
      <c r="L909" s="9"/>
      <c r="Q909" s="77"/>
      <c r="R909" s="87"/>
      <c r="S909" s="87"/>
    </row>
    <row r="910" spans="6:19" s="1" customFormat="1" x14ac:dyDescent="0.2">
      <c r="F910" s="2"/>
      <c r="G910" s="2"/>
      <c r="H910" s="16"/>
      <c r="I910" s="18"/>
      <c r="L910" s="9"/>
      <c r="Q910" s="77"/>
      <c r="R910" s="87"/>
      <c r="S910" s="87"/>
    </row>
    <row r="911" spans="6:19" s="1" customFormat="1" x14ac:dyDescent="0.2">
      <c r="F911" s="2"/>
      <c r="G911" s="2"/>
      <c r="H911" s="16"/>
      <c r="I911" s="18"/>
      <c r="L911" s="9"/>
      <c r="Q911" s="77"/>
      <c r="R911" s="87"/>
      <c r="S911" s="87"/>
    </row>
    <row r="912" spans="6:19" s="1" customFormat="1" x14ac:dyDescent="0.2">
      <c r="F912" s="2"/>
      <c r="G912" s="2"/>
      <c r="H912" s="16"/>
      <c r="I912" s="18"/>
      <c r="L912" s="9"/>
      <c r="Q912" s="77"/>
      <c r="R912" s="87"/>
      <c r="S912" s="87"/>
    </row>
    <row r="913" spans="6:19" s="1" customFormat="1" x14ac:dyDescent="0.2">
      <c r="F913" s="2"/>
      <c r="G913" s="2"/>
      <c r="H913" s="16"/>
      <c r="I913" s="18"/>
      <c r="L913" s="9"/>
      <c r="Q913" s="77"/>
      <c r="R913" s="87"/>
      <c r="S913" s="87"/>
    </row>
    <row r="914" spans="6:19" s="1" customFormat="1" x14ac:dyDescent="0.2">
      <c r="F914" s="2"/>
      <c r="G914" s="2"/>
      <c r="H914" s="16"/>
      <c r="I914" s="18"/>
      <c r="L914" s="9"/>
      <c r="Q914" s="77"/>
      <c r="R914" s="87"/>
      <c r="S914" s="87"/>
    </row>
    <row r="915" spans="6:19" s="1" customFormat="1" x14ac:dyDescent="0.2">
      <c r="F915" s="2"/>
      <c r="G915" s="2"/>
      <c r="H915" s="16"/>
      <c r="I915" s="18"/>
      <c r="L915" s="9"/>
      <c r="Q915" s="77"/>
      <c r="R915" s="87"/>
      <c r="S915" s="87"/>
    </row>
    <row r="916" spans="6:19" s="1" customFormat="1" x14ac:dyDescent="0.2">
      <c r="F916" s="2"/>
      <c r="G916" s="2"/>
      <c r="H916" s="16"/>
      <c r="I916" s="18"/>
      <c r="L916" s="9"/>
      <c r="Q916" s="77"/>
      <c r="R916" s="87"/>
      <c r="S916" s="87"/>
    </row>
    <row r="917" spans="6:19" s="1" customFormat="1" x14ac:dyDescent="0.2">
      <c r="F917" s="2"/>
      <c r="G917" s="2"/>
      <c r="H917" s="16"/>
      <c r="I917" s="18"/>
      <c r="L917" s="9"/>
      <c r="Q917" s="77"/>
      <c r="R917" s="87"/>
      <c r="S917" s="87"/>
    </row>
    <row r="918" spans="6:19" s="1" customFormat="1" x14ac:dyDescent="0.2">
      <c r="F918" s="2"/>
      <c r="G918" s="2"/>
      <c r="H918" s="16"/>
      <c r="I918" s="18"/>
      <c r="L918" s="9"/>
      <c r="Q918" s="77"/>
      <c r="R918" s="87"/>
      <c r="S918" s="87"/>
    </row>
    <row r="919" spans="6:19" s="1" customFormat="1" x14ac:dyDescent="0.2">
      <c r="F919" s="2"/>
      <c r="G919" s="2"/>
      <c r="H919" s="16"/>
      <c r="I919" s="18"/>
      <c r="L919" s="9"/>
      <c r="Q919" s="77"/>
      <c r="R919" s="87"/>
      <c r="S919" s="87"/>
    </row>
    <row r="920" spans="6:19" s="1" customFormat="1" x14ac:dyDescent="0.2">
      <c r="F920" s="2"/>
      <c r="G920" s="2"/>
      <c r="H920" s="16"/>
      <c r="I920" s="18"/>
      <c r="L920" s="9"/>
      <c r="Q920" s="77"/>
      <c r="R920" s="87"/>
      <c r="S920" s="87"/>
    </row>
    <row r="921" spans="6:19" s="1" customFormat="1" x14ac:dyDescent="0.2">
      <c r="F921" s="2"/>
      <c r="G921" s="2"/>
      <c r="H921" s="16"/>
      <c r="I921" s="18"/>
      <c r="L921" s="9"/>
      <c r="Q921" s="77"/>
      <c r="R921" s="87"/>
      <c r="S921" s="87"/>
    </row>
    <row r="922" spans="6:19" s="1" customFormat="1" x14ac:dyDescent="0.2">
      <c r="F922" s="2"/>
      <c r="G922" s="2"/>
      <c r="H922" s="16"/>
      <c r="I922" s="18"/>
      <c r="L922" s="9"/>
      <c r="Q922" s="77"/>
      <c r="R922" s="87"/>
      <c r="S922" s="87"/>
    </row>
    <row r="923" spans="6:19" s="1" customFormat="1" x14ac:dyDescent="0.2">
      <c r="F923" s="2"/>
      <c r="G923" s="2"/>
      <c r="H923" s="16"/>
      <c r="I923" s="18"/>
      <c r="L923" s="9"/>
      <c r="Q923" s="77"/>
      <c r="R923" s="87"/>
      <c r="S923" s="87"/>
    </row>
    <row r="924" spans="6:19" s="1" customFormat="1" x14ac:dyDescent="0.2">
      <c r="F924" s="2"/>
      <c r="G924" s="2"/>
      <c r="H924" s="16"/>
      <c r="I924" s="18"/>
      <c r="L924" s="9"/>
      <c r="Q924" s="77"/>
      <c r="R924" s="87"/>
      <c r="S924" s="87"/>
    </row>
    <row r="925" spans="6:19" s="1" customFormat="1" x14ac:dyDescent="0.2">
      <c r="F925" s="2"/>
      <c r="G925" s="2"/>
      <c r="H925" s="16"/>
      <c r="I925" s="18"/>
      <c r="L925" s="9"/>
      <c r="Q925" s="77"/>
      <c r="R925" s="87"/>
      <c r="S925" s="87"/>
    </row>
    <row r="926" spans="6:19" s="1" customFormat="1" x14ac:dyDescent="0.2">
      <c r="F926" s="2"/>
      <c r="G926" s="2"/>
      <c r="H926" s="16"/>
      <c r="I926" s="18"/>
      <c r="L926" s="9"/>
      <c r="Q926" s="77"/>
      <c r="R926" s="87"/>
      <c r="S926" s="87"/>
    </row>
    <row r="927" spans="6:19" s="1" customFormat="1" x14ac:dyDescent="0.2">
      <c r="F927" s="2"/>
      <c r="G927" s="2"/>
      <c r="H927" s="16"/>
      <c r="I927" s="18"/>
      <c r="L927" s="9"/>
      <c r="Q927" s="77"/>
      <c r="R927" s="87"/>
      <c r="S927" s="87"/>
    </row>
    <row r="928" spans="6:19" s="1" customFormat="1" x14ac:dyDescent="0.2">
      <c r="F928" s="2"/>
      <c r="G928" s="2"/>
      <c r="H928" s="16"/>
      <c r="I928" s="18"/>
      <c r="L928" s="9"/>
      <c r="Q928" s="77"/>
      <c r="R928" s="87"/>
      <c r="S928" s="87"/>
    </row>
    <row r="929" spans="6:19" s="1" customFormat="1" x14ac:dyDescent="0.2">
      <c r="F929" s="2"/>
      <c r="G929" s="2"/>
      <c r="H929" s="16"/>
      <c r="I929" s="18"/>
      <c r="L929" s="9"/>
      <c r="Q929" s="77"/>
      <c r="R929" s="87"/>
      <c r="S929" s="87"/>
    </row>
    <row r="930" spans="6:19" s="1" customFormat="1" x14ac:dyDescent="0.2">
      <c r="F930" s="2"/>
      <c r="G930" s="2"/>
      <c r="H930" s="16"/>
      <c r="I930" s="18"/>
      <c r="L930" s="9"/>
      <c r="Q930" s="77"/>
      <c r="R930" s="87"/>
      <c r="S930" s="87"/>
    </row>
    <row r="931" spans="6:19" s="1" customFormat="1" x14ac:dyDescent="0.2">
      <c r="F931" s="2"/>
      <c r="G931" s="2"/>
      <c r="H931" s="16"/>
      <c r="I931" s="18"/>
      <c r="L931" s="9"/>
      <c r="Q931" s="77"/>
      <c r="R931" s="87"/>
      <c r="S931" s="87"/>
    </row>
    <row r="932" spans="6:19" s="1" customFormat="1" x14ac:dyDescent="0.2">
      <c r="F932" s="2"/>
      <c r="G932" s="2"/>
      <c r="H932" s="16"/>
      <c r="I932" s="18"/>
      <c r="L932" s="9"/>
      <c r="Q932" s="77"/>
      <c r="R932" s="87"/>
      <c r="S932" s="87"/>
    </row>
    <row r="933" spans="6:19" s="1" customFormat="1" x14ac:dyDescent="0.2">
      <c r="F933" s="2"/>
      <c r="G933" s="2"/>
      <c r="H933" s="16"/>
      <c r="I933" s="18"/>
      <c r="L933" s="9"/>
      <c r="Q933" s="77"/>
      <c r="R933" s="87"/>
      <c r="S933" s="87"/>
    </row>
    <row r="934" spans="6:19" s="1" customFormat="1" x14ac:dyDescent="0.2">
      <c r="F934" s="2"/>
      <c r="G934" s="2"/>
      <c r="H934" s="16"/>
      <c r="I934" s="18"/>
      <c r="L934" s="9"/>
      <c r="Q934" s="77"/>
      <c r="R934" s="87"/>
      <c r="S934" s="87"/>
    </row>
    <row r="935" spans="6:19" s="1" customFormat="1" x14ac:dyDescent="0.2">
      <c r="F935" s="2"/>
      <c r="G935" s="2"/>
      <c r="H935" s="16"/>
      <c r="I935" s="18"/>
      <c r="L935" s="9"/>
      <c r="Q935" s="77"/>
      <c r="R935" s="87"/>
      <c r="S935" s="87"/>
    </row>
    <row r="936" spans="6:19" s="1" customFormat="1" x14ac:dyDescent="0.2">
      <c r="F936" s="2"/>
      <c r="G936" s="2"/>
      <c r="H936" s="16"/>
      <c r="I936" s="18"/>
      <c r="L936" s="9"/>
      <c r="Q936" s="77"/>
      <c r="R936" s="87"/>
      <c r="S936" s="87"/>
    </row>
    <row r="937" spans="6:19" s="1" customFormat="1" x14ac:dyDescent="0.2">
      <c r="F937" s="2"/>
      <c r="G937" s="2"/>
      <c r="H937" s="16"/>
      <c r="I937" s="18"/>
      <c r="L937" s="9"/>
      <c r="Q937" s="77"/>
      <c r="R937" s="87"/>
      <c r="S937" s="87"/>
    </row>
    <row r="938" spans="6:19" s="1" customFormat="1" x14ac:dyDescent="0.2">
      <c r="F938" s="2"/>
      <c r="G938" s="2"/>
      <c r="H938" s="16"/>
      <c r="I938" s="18"/>
      <c r="L938" s="9"/>
      <c r="Q938" s="77"/>
      <c r="R938" s="87"/>
      <c r="S938" s="87"/>
    </row>
    <row r="939" spans="6:19" s="1" customFormat="1" x14ac:dyDescent="0.2">
      <c r="F939" s="2"/>
      <c r="G939" s="2"/>
      <c r="H939" s="16"/>
      <c r="I939" s="18"/>
      <c r="L939" s="9"/>
      <c r="Q939" s="77"/>
      <c r="R939" s="87"/>
      <c r="S939" s="87"/>
    </row>
    <row r="940" spans="6:19" s="1" customFormat="1" x14ac:dyDescent="0.2">
      <c r="F940" s="2"/>
      <c r="G940" s="2"/>
      <c r="H940" s="16"/>
      <c r="I940" s="18"/>
      <c r="L940" s="9"/>
      <c r="Q940" s="77"/>
      <c r="R940" s="87"/>
      <c r="S940" s="87"/>
    </row>
    <row r="941" spans="6:19" s="1" customFormat="1" x14ac:dyDescent="0.2">
      <c r="F941" s="2"/>
      <c r="G941" s="2"/>
      <c r="H941" s="16"/>
      <c r="I941" s="18"/>
      <c r="L941" s="9"/>
      <c r="Q941" s="77"/>
      <c r="R941" s="87"/>
      <c r="S941" s="87"/>
    </row>
    <row r="942" spans="6:19" s="1" customFormat="1" x14ac:dyDescent="0.2">
      <c r="F942" s="2"/>
      <c r="G942" s="2"/>
      <c r="H942" s="16"/>
      <c r="I942" s="18"/>
      <c r="L942" s="9"/>
      <c r="Q942" s="77"/>
      <c r="R942" s="87"/>
      <c r="S942" s="87"/>
    </row>
    <row r="943" spans="6:19" s="1" customFormat="1" x14ac:dyDescent="0.2">
      <c r="F943" s="2"/>
      <c r="G943" s="2"/>
      <c r="H943" s="16"/>
      <c r="I943" s="18"/>
      <c r="L943" s="9"/>
      <c r="Q943" s="77"/>
      <c r="R943" s="87"/>
      <c r="S943" s="87"/>
    </row>
    <row r="944" spans="6:19" s="1" customFormat="1" x14ac:dyDescent="0.2">
      <c r="F944" s="2"/>
      <c r="G944" s="2"/>
      <c r="H944" s="16"/>
      <c r="I944" s="18"/>
      <c r="L944" s="9"/>
      <c r="Q944" s="77"/>
      <c r="R944" s="87"/>
      <c r="S944" s="87"/>
    </row>
    <row r="945" spans="6:19" s="1" customFormat="1" x14ac:dyDescent="0.2">
      <c r="F945" s="2"/>
      <c r="G945" s="2"/>
      <c r="H945" s="16"/>
      <c r="I945" s="18"/>
      <c r="L945" s="9"/>
      <c r="Q945" s="77"/>
      <c r="R945" s="87"/>
      <c r="S945" s="87"/>
    </row>
    <row r="946" spans="6:19" s="1" customFormat="1" x14ac:dyDescent="0.2">
      <c r="F946" s="2"/>
      <c r="G946" s="2"/>
      <c r="H946" s="16"/>
      <c r="I946" s="18"/>
      <c r="L946" s="9"/>
      <c r="Q946" s="77"/>
      <c r="R946" s="87"/>
      <c r="S946" s="87"/>
    </row>
    <row r="947" spans="6:19" s="1" customFormat="1" x14ac:dyDescent="0.2">
      <c r="F947" s="2"/>
      <c r="G947" s="2"/>
      <c r="H947" s="16"/>
      <c r="I947" s="18"/>
      <c r="L947" s="9"/>
      <c r="Q947" s="77"/>
      <c r="R947" s="87"/>
      <c r="S947" s="87"/>
    </row>
    <row r="948" spans="6:19" s="1" customFormat="1" x14ac:dyDescent="0.2">
      <c r="F948" s="2"/>
      <c r="G948" s="2"/>
      <c r="H948" s="16"/>
      <c r="I948" s="18"/>
      <c r="L948" s="9"/>
      <c r="Q948" s="77"/>
      <c r="R948" s="87"/>
      <c r="S948" s="87"/>
    </row>
    <row r="949" spans="6:19" s="1" customFormat="1" x14ac:dyDescent="0.2">
      <c r="F949" s="2"/>
      <c r="G949" s="2"/>
      <c r="H949" s="16"/>
      <c r="I949" s="18"/>
      <c r="L949" s="9"/>
      <c r="Q949" s="77"/>
      <c r="R949" s="87"/>
      <c r="S949" s="87"/>
    </row>
    <row r="950" spans="6:19" s="1" customFormat="1" x14ac:dyDescent="0.2">
      <c r="F950" s="2"/>
      <c r="G950" s="2"/>
      <c r="H950" s="16"/>
      <c r="I950" s="18"/>
      <c r="L950" s="9"/>
      <c r="Q950" s="77"/>
      <c r="R950" s="87"/>
      <c r="S950" s="87"/>
    </row>
    <row r="951" spans="6:19" s="1" customFormat="1" x14ac:dyDescent="0.2">
      <c r="F951" s="2"/>
      <c r="G951" s="2"/>
      <c r="H951" s="16"/>
      <c r="I951" s="18"/>
      <c r="L951" s="9"/>
      <c r="Q951" s="77"/>
      <c r="R951" s="87"/>
      <c r="S951" s="87"/>
    </row>
    <row r="952" spans="6:19" s="1" customFormat="1" x14ac:dyDescent="0.2">
      <c r="F952" s="2"/>
      <c r="G952" s="2"/>
      <c r="H952" s="16"/>
      <c r="I952" s="18"/>
      <c r="L952" s="9"/>
      <c r="Q952" s="77"/>
      <c r="R952" s="87"/>
      <c r="S952" s="87"/>
    </row>
    <row r="953" spans="6:19" s="1" customFormat="1" x14ac:dyDescent="0.2">
      <c r="F953" s="2"/>
      <c r="G953" s="2"/>
      <c r="H953" s="16"/>
      <c r="I953" s="18"/>
      <c r="L953" s="9"/>
      <c r="Q953" s="77"/>
      <c r="R953" s="87"/>
      <c r="S953" s="87"/>
    </row>
    <row r="954" spans="6:19" s="1" customFormat="1" x14ac:dyDescent="0.2">
      <c r="F954" s="2"/>
      <c r="G954" s="2"/>
      <c r="H954" s="16"/>
      <c r="I954" s="18"/>
      <c r="L954" s="9"/>
      <c r="Q954" s="77"/>
      <c r="R954" s="87"/>
      <c r="S954" s="87"/>
    </row>
    <row r="955" spans="6:19" s="1" customFormat="1" x14ac:dyDescent="0.2">
      <c r="F955" s="2"/>
      <c r="G955" s="2"/>
      <c r="H955" s="16"/>
      <c r="I955" s="18"/>
      <c r="L955" s="9"/>
      <c r="Q955" s="77"/>
      <c r="R955" s="87"/>
      <c r="S955" s="87"/>
    </row>
    <row r="956" spans="6:19" s="1" customFormat="1" x14ac:dyDescent="0.2">
      <c r="F956" s="2"/>
      <c r="G956" s="2"/>
      <c r="H956" s="16"/>
      <c r="I956" s="18"/>
      <c r="L956" s="9"/>
      <c r="Q956" s="77"/>
      <c r="R956" s="87"/>
      <c r="S956" s="87"/>
    </row>
    <row r="957" spans="6:19" s="1" customFormat="1" x14ac:dyDescent="0.2">
      <c r="F957" s="2"/>
      <c r="G957" s="2"/>
      <c r="H957" s="16"/>
      <c r="I957" s="18"/>
      <c r="L957" s="9"/>
      <c r="Q957" s="77"/>
      <c r="R957" s="87"/>
      <c r="S957" s="87"/>
    </row>
    <row r="958" spans="6:19" s="1" customFormat="1" x14ac:dyDescent="0.2">
      <c r="F958" s="2"/>
      <c r="G958" s="2"/>
      <c r="H958" s="16"/>
      <c r="I958" s="18"/>
      <c r="L958" s="9"/>
      <c r="Q958" s="77"/>
      <c r="R958" s="87"/>
      <c r="S958" s="87"/>
    </row>
    <row r="959" spans="6:19" s="1" customFormat="1" x14ac:dyDescent="0.2">
      <c r="F959" s="2"/>
      <c r="G959" s="2"/>
      <c r="H959" s="16"/>
      <c r="I959" s="18"/>
      <c r="L959" s="9"/>
      <c r="Q959" s="77"/>
      <c r="R959" s="87"/>
      <c r="S959" s="87"/>
    </row>
    <row r="960" spans="6:19" s="1" customFormat="1" x14ac:dyDescent="0.2">
      <c r="F960" s="2"/>
      <c r="G960" s="2"/>
      <c r="H960" s="16"/>
      <c r="I960" s="18"/>
      <c r="L960" s="9"/>
      <c r="Q960" s="77"/>
      <c r="R960" s="87"/>
      <c r="S960" s="87"/>
    </row>
    <row r="961" spans="6:19" s="1" customFormat="1" x14ac:dyDescent="0.2">
      <c r="F961" s="2"/>
      <c r="G961" s="2"/>
      <c r="H961" s="16"/>
      <c r="I961" s="18"/>
      <c r="L961" s="9"/>
      <c r="Q961" s="77"/>
      <c r="R961" s="87"/>
      <c r="S961" s="87"/>
    </row>
    <row r="962" spans="6:19" s="1" customFormat="1" x14ac:dyDescent="0.2">
      <c r="F962" s="2"/>
      <c r="G962" s="2"/>
      <c r="H962" s="16"/>
      <c r="I962" s="18"/>
      <c r="L962" s="9"/>
      <c r="Q962" s="77"/>
      <c r="R962" s="87"/>
      <c r="S962" s="87"/>
    </row>
    <row r="963" spans="6:19" s="1" customFormat="1" x14ac:dyDescent="0.2">
      <c r="F963" s="2"/>
      <c r="G963" s="2"/>
      <c r="H963" s="16"/>
      <c r="I963" s="18"/>
      <c r="L963" s="9"/>
      <c r="Q963" s="77"/>
      <c r="R963" s="87"/>
      <c r="S963" s="87"/>
    </row>
    <row r="964" spans="6:19" s="1" customFormat="1" x14ac:dyDescent="0.2">
      <c r="F964" s="2"/>
      <c r="G964" s="2"/>
      <c r="H964" s="16"/>
      <c r="I964" s="18"/>
      <c r="L964" s="9"/>
      <c r="Q964" s="77"/>
      <c r="R964" s="87"/>
      <c r="S964" s="87"/>
    </row>
    <row r="965" spans="6:19" s="1" customFormat="1" x14ac:dyDescent="0.2">
      <c r="F965" s="2"/>
      <c r="G965" s="2"/>
      <c r="H965" s="16"/>
      <c r="I965" s="18"/>
      <c r="L965" s="9"/>
      <c r="Q965" s="77"/>
      <c r="R965" s="87"/>
      <c r="S965" s="87"/>
    </row>
    <row r="966" spans="6:19" s="1" customFormat="1" x14ac:dyDescent="0.2">
      <c r="F966" s="2"/>
      <c r="G966" s="2"/>
      <c r="H966" s="16"/>
      <c r="I966" s="18"/>
      <c r="L966" s="9"/>
      <c r="Q966" s="77"/>
      <c r="R966" s="87"/>
      <c r="S966" s="87"/>
    </row>
    <row r="967" spans="6:19" s="1" customFormat="1" x14ac:dyDescent="0.2">
      <c r="F967" s="2"/>
      <c r="G967" s="2"/>
      <c r="H967" s="16"/>
      <c r="I967" s="18"/>
      <c r="L967" s="9"/>
      <c r="Q967" s="77"/>
      <c r="R967" s="87"/>
      <c r="S967" s="87"/>
    </row>
    <row r="968" spans="6:19" s="1" customFormat="1" x14ac:dyDescent="0.2">
      <c r="F968" s="2"/>
      <c r="G968" s="2"/>
      <c r="H968" s="16"/>
      <c r="I968" s="18"/>
      <c r="L968" s="9"/>
      <c r="Q968" s="77"/>
      <c r="R968" s="87"/>
      <c r="S968" s="87"/>
    </row>
    <row r="969" spans="6:19" s="1" customFormat="1" x14ac:dyDescent="0.2">
      <c r="F969" s="2"/>
      <c r="G969" s="2"/>
      <c r="H969" s="16"/>
      <c r="I969" s="18"/>
      <c r="L969" s="9"/>
      <c r="Q969" s="77"/>
      <c r="R969" s="87"/>
      <c r="S969" s="87"/>
    </row>
    <row r="970" spans="6:19" s="1" customFormat="1" x14ac:dyDescent="0.2">
      <c r="F970" s="2"/>
      <c r="G970" s="2"/>
      <c r="H970" s="16"/>
      <c r="I970" s="18"/>
      <c r="L970" s="9"/>
      <c r="Q970" s="77"/>
      <c r="R970" s="87"/>
      <c r="S970" s="87"/>
    </row>
    <row r="971" spans="6:19" s="1" customFormat="1" x14ac:dyDescent="0.2">
      <c r="F971" s="2"/>
      <c r="G971" s="2"/>
      <c r="H971" s="16"/>
      <c r="I971" s="18"/>
      <c r="L971" s="9"/>
      <c r="Q971" s="77"/>
      <c r="R971" s="87"/>
      <c r="S971" s="87"/>
    </row>
    <row r="972" spans="6:19" s="1" customFormat="1" x14ac:dyDescent="0.2">
      <c r="F972" s="2"/>
      <c r="G972" s="2"/>
      <c r="H972" s="16"/>
      <c r="I972" s="18"/>
      <c r="L972" s="9"/>
      <c r="Q972" s="77"/>
      <c r="R972" s="87"/>
      <c r="S972" s="87"/>
    </row>
    <row r="973" spans="6:19" s="1" customFormat="1" x14ac:dyDescent="0.2">
      <c r="F973" s="2"/>
      <c r="G973" s="2"/>
      <c r="H973" s="16"/>
      <c r="I973" s="18"/>
      <c r="L973" s="9"/>
      <c r="Q973" s="77"/>
      <c r="R973" s="87"/>
      <c r="S973" s="87"/>
    </row>
    <row r="974" spans="6:19" s="1" customFormat="1" x14ac:dyDescent="0.2">
      <c r="F974" s="2"/>
      <c r="G974" s="2"/>
      <c r="H974" s="16"/>
      <c r="I974" s="18"/>
      <c r="L974" s="9"/>
      <c r="Q974" s="77"/>
      <c r="R974" s="87"/>
      <c r="S974" s="87"/>
    </row>
    <row r="975" spans="6:19" s="1" customFormat="1" x14ac:dyDescent="0.2">
      <c r="F975" s="2"/>
      <c r="G975" s="2"/>
      <c r="H975" s="16"/>
      <c r="I975" s="18"/>
      <c r="L975" s="9"/>
      <c r="Q975" s="77"/>
      <c r="R975" s="87"/>
      <c r="S975" s="87"/>
    </row>
    <row r="976" spans="6:19" s="1" customFormat="1" x14ac:dyDescent="0.2">
      <c r="F976" s="2"/>
      <c r="G976" s="2"/>
      <c r="H976" s="16"/>
      <c r="I976" s="18"/>
      <c r="L976" s="9"/>
      <c r="Q976" s="77"/>
      <c r="R976" s="87"/>
      <c r="S976" s="87"/>
    </row>
    <row r="977" spans="6:19" s="1" customFormat="1" x14ac:dyDescent="0.2">
      <c r="F977" s="2"/>
      <c r="G977" s="2"/>
      <c r="H977" s="16"/>
      <c r="I977" s="18"/>
      <c r="L977" s="9"/>
      <c r="Q977" s="77"/>
      <c r="R977" s="87"/>
      <c r="S977" s="87"/>
    </row>
    <row r="978" spans="6:19" s="1" customFormat="1" x14ac:dyDescent="0.2">
      <c r="F978" s="2"/>
      <c r="G978" s="2"/>
      <c r="H978" s="16"/>
      <c r="I978" s="18"/>
      <c r="L978" s="9"/>
      <c r="Q978" s="77"/>
      <c r="R978" s="87"/>
      <c r="S978" s="87"/>
    </row>
    <row r="979" spans="6:19" s="1" customFormat="1" x14ac:dyDescent="0.2">
      <c r="F979" s="2"/>
      <c r="G979" s="2"/>
      <c r="H979" s="16"/>
      <c r="I979" s="18"/>
      <c r="L979" s="9"/>
      <c r="Q979" s="77"/>
      <c r="R979" s="87"/>
      <c r="S979" s="87"/>
    </row>
    <row r="980" spans="6:19" s="1" customFormat="1" x14ac:dyDescent="0.2">
      <c r="F980" s="2"/>
      <c r="G980" s="2"/>
      <c r="H980" s="16"/>
      <c r="I980" s="18"/>
      <c r="L980" s="9"/>
      <c r="Q980" s="77"/>
      <c r="R980" s="87"/>
      <c r="S980" s="87"/>
    </row>
    <row r="981" spans="6:19" s="1" customFormat="1" x14ac:dyDescent="0.2">
      <c r="F981" s="2"/>
      <c r="G981" s="2"/>
      <c r="H981" s="16"/>
      <c r="I981" s="18"/>
      <c r="L981" s="9"/>
      <c r="Q981" s="77"/>
      <c r="R981" s="87"/>
      <c r="S981" s="87"/>
    </row>
    <row r="982" spans="6:19" s="1" customFormat="1" x14ac:dyDescent="0.2">
      <c r="F982" s="2"/>
      <c r="G982" s="2"/>
      <c r="H982" s="16"/>
      <c r="I982" s="18"/>
      <c r="L982" s="9"/>
      <c r="Q982" s="77"/>
      <c r="R982" s="87"/>
      <c r="S982" s="87"/>
    </row>
    <row r="983" spans="6:19" s="1" customFormat="1" x14ac:dyDescent="0.2">
      <c r="F983" s="2"/>
      <c r="G983" s="2"/>
      <c r="H983" s="16"/>
      <c r="I983" s="18"/>
      <c r="L983" s="9"/>
      <c r="Q983" s="77"/>
      <c r="R983" s="87"/>
      <c r="S983" s="87"/>
    </row>
    <row r="984" spans="6:19" s="1" customFormat="1" x14ac:dyDescent="0.2">
      <c r="F984" s="2"/>
      <c r="G984" s="2"/>
      <c r="H984" s="16"/>
      <c r="I984" s="18"/>
      <c r="L984" s="9"/>
      <c r="Q984" s="77"/>
      <c r="R984" s="87"/>
      <c r="S984" s="87"/>
    </row>
    <row r="985" spans="6:19" s="1" customFormat="1" x14ac:dyDescent="0.2">
      <c r="F985" s="2"/>
      <c r="G985" s="2"/>
      <c r="H985" s="16"/>
      <c r="I985" s="18"/>
      <c r="L985" s="9"/>
      <c r="Q985" s="77"/>
      <c r="R985" s="87"/>
      <c r="S985" s="87"/>
    </row>
    <row r="986" spans="6:19" s="1" customFormat="1" x14ac:dyDescent="0.2">
      <c r="F986" s="2"/>
      <c r="G986" s="2"/>
      <c r="H986" s="16"/>
      <c r="I986" s="18"/>
      <c r="L986" s="9"/>
      <c r="Q986" s="77"/>
      <c r="R986" s="87"/>
      <c r="S986" s="87"/>
    </row>
    <row r="987" spans="6:19" s="1" customFormat="1" x14ac:dyDescent="0.2">
      <c r="F987" s="2"/>
      <c r="G987" s="2"/>
      <c r="H987" s="16"/>
      <c r="I987" s="18"/>
      <c r="L987" s="9"/>
      <c r="Q987" s="77"/>
      <c r="R987" s="87"/>
      <c r="S987" s="87"/>
    </row>
    <row r="988" spans="6:19" s="1" customFormat="1" x14ac:dyDescent="0.2">
      <c r="F988" s="2"/>
      <c r="G988" s="2"/>
      <c r="H988" s="16"/>
      <c r="I988" s="18"/>
      <c r="L988" s="9"/>
      <c r="Q988" s="77"/>
      <c r="R988" s="87"/>
      <c r="S988" s="87"/>
    </row>
    <row r="989" spans="6:19" s="1" customFormat="1" x14ac:dyDescent="0.2">
      <c r="F989" s="2"/>
      <c r="G989" s="2"/>
      <c r="H989" s="16"/>
      <c r="I989" s="18"/>
      <c r="L989" s="9"/>
      <c r="Q989" s="77"/>
      <c r="R989" s="87"/>
      <c r="S989" s="87"/>
    </row>
    <row r="990" spans="6:19" s="1" customFormat="1" x14ac:dyDescent="0.2">
      <c r="F990" s="2"/>
      <c r="G990" s="2"/>
      <c r="H990" s="16"/>
      <c r="I990" s="18"/>
      <c r="L990" s="9"/>
      <c r="Q990" s="77"/>
      <c r="R990" s="87"/>
      <c r="S990" s="87"/>
    </row>
    <row r="991" spans="6:19" s="1" customFormat="1" x14ac:dyDescent="0.2">
      <c r="F991" s="2"/>
      <c r="G991" s="2"/>
      <c r="H991" s="16"/>
      <c r="I991" s="18"/>
      <c r="L991" s="9"/>
      <c r="Q991" s="77"/>
      <c r="R991" s="87"/>
      <c r="S991" s="87"/>
    </row>
    <row r="992" spans="6:19" s="1" customFormat="1" x14ac:dyDescent="0.2">
      <c r="F992" s="2"/>
      <c r="G992" s="2"/>
      <c r="H992" s="16"/>
      <c r="I992" s="18"/>
      <c r="L992" s="9"/>
      <c r="Q992" s="77"/>
      <c r="R992" s="87"/>
      <c r="S992" s="87"/>
    </row>
    <row r="993" spans="6:19" s="1" customFormat="1" x14ac:dyDescent="0.2">
      <c r="F993" s="2"/>
      <c r="G993" s="2"/>
      <c r="H993" s="16"/>
      <c r="I993" s="18"/>
      <c r="L993" s="9"/>
      <c r="Q993" s="77"/>
      <c r="R993" s="87"/>
      <c r="S993" s="87"/>
    </row>
    <row r="994" spans="6:19" s="1" customFormat="1" x14ac:dyDescent="0.2">
      <c r="F994" s="2"/>
      <c r="G994" s="2"/>
      <c r="H994" s="16"/>
      <c r="I994" s="18"/>
      <c r="L994" s="9"/>
      <c r="Q994" s="77"/>
      <c r="R994" s="87"/>
      <c r="S994" s="87"/>
    </row>
    <row r="995" spans="6:19" s="1" customFormat="1" x14ac:dyDescent="0.2">
      <c r="F995" s="2"/>
      <c r="G995" s="2"/>
      <c r="H995" s="16"/>
      <c r="I995" s="18"/>
      <c r="L995" s="9"/>
      <c r="Q995" s="77"/>
      <c r="R995" s="87"/>
      <c r="S995" s="87"/>
    </row>
    <row r="996" spans="6:19" s="1" customFormat="1" x14ac:dyDescent="0.2">
      <c r="F996" s="2"/>
      <c r="G996" s="2"/>
      <c r="H996" s="16"/>
      <c r="I996" s="18"/>
      <c r="L996" s="9"/>
      <c r="Q996" s="77"/>
      <c r="R996" s="87"/>
      <c r="S996" s="87"/>
    </row>
    <row r="997" spans="6:19" s="1" customFormat="1" x14ac:dyDescent="0.2">
      <c r="F997" s="2"/>
      <c r="G997" s="2"/>
      <c r="H997" s="16"/>
      <c r="I997" s="18"/>
      <c r="L997" s="9"/>
      <c r="Q997" s="77"/>
      <c r="R997" s="87"/>
      <c r="S997" s="87"/>
    </row>
    <row r="998" spans="6:19" s="1" customFormat="1" x14ac:dyDescent="0.2">
      <c r="F998" s="2"/>
      <c r="G998" s="2"/>
      <c r="H998" s="16"/>
      <c r="I998" s="18"/>
      <c r="L998" s="9"/>
      <c r="Q998" s="77"/>
      <c r="R998" s="87"/>
      <c r="S998" s="87"/>
    </row>
    <row r="999" spans="6:19" s="1" customFormat="1" x14ac:dyDescent="0.2">
      <c r="F999" s="2"/>
      <c r="G999" s="2"/>
      <c r="H999" s="16"/>
      <c r="I999" s="18"/>
      <c r="L999" s="9"/>
      <c r="Q999" s="77"/>
      <c r="R999" s="87"/>
      <c r="S999" s="87"/>
    </row>
    <row r="1000" spans="6:19" s="1" customFormat="1" x14ac:dyDescent="0.2">
      <c r="F1000" s="2"/>
      <c r="G1000" s="2"/>
      <c r="H1000" s="16"/>
      <c r="I1000" s="18"/>
      <c r="L1000" s="9"/>
      <c r="Q1000" s="77"/>
      <c r="R1000" s="87"/>
      <c r="S1000" s="87"/>
    </row>
    <row r="1001" spans="6:19" s="1" customFormat="1" x14ac:dyDescent="0.2">
      <c r="F1001" s="2"/>
      <c r="G1001" s="2"/>
      <c r="H1001" s="16"/>
      <c r="I1001" s="18"/>
      <c r="L1001" s="9"/>
      <c r="Q1001" s="77"/>
      <c r="R1001" s="87"/>
      <c r="S1001" s="87"/>
    </row>
    <row r="1002" spans="6:19" s="1" customFormat="1" x14ac:dyDescent="0.2">
      <c r="F1002" s="2"/>
      <c r="G1002" s="2"/>
      <c r="H1002" s="16"/>
      <c r="I1002" s="18"/>
      <c r="L1002" s="9"/>
      <c r="Q1002" s="77"/>
      <c r="R1002" s="87"/>
      <c r="S1002" s="87"/>
    </row>
    <row r="1003" spans="6:19" s="1" customFormat="1" x14ac:dyDescent="0.2">
      <c r="F1003" s="2"/>
      <c r="G1003" s="2"/>
      <c r="H1003" s="16"/>
      <c r="I1003" s="18"/>
      <c r="L1003" s="9"/>
      <c r="Q1003" s="77"/>
      <c r="R1003" s="87"/>
      <c r="S1003" s="87"/>
    </row>
    <row r="1004" spans="6:19" s="1" customFormat="1" x14ac:dyDescent="0.2">
      <c r="F1004" s="2"/>
      <c r="G1004" s="2"/>
      <c r="H1004" s="16"/>
      <c r="I1004" s="18"/>
      <c r="L1004" s="9"/>
      <c r="Q1004" s="77"/>
      <c r="R1004" s="87"/>
      <c r="S1004" s="87"/>
    </row>
    <row r="1005" spans="6:19" s="1" customFormat="1" x14ac:dyDescent="0.2">
      <c r="F1005" s="2"/>
      <c r="G1005" s="2"/>
      <c r="H1005" s="16"/>
      <c r="I1005" s="18"/>
      <c r="L1005" s="9"/>
      <c r="Q1005" s="77"/>
      <c r="R1005" s="87"/>
      <c r="S1005" s="87"/>
    </row>
    <row r="1006" spans="6:19" s="1" customFormat="1" x14ac:dyDescent="0.2">
      <c r="F1006" s="2"/>
      <c r="G1006" s="2"/>
      <c r="H1006" s="16"/>
      <c r="I1006" s="18"/>
      <c r="L1006" s="9"/>
      <c r="Q1006" s="77"/>
      <c r="R1006" s="87"/>
      <c r="S1006" s="87"/>
    </row>
    <row r="1007" spans="6:19" s="1" customFormat="1" x14ac:dyDescent="0.2">
      <c r="F1007" s="2"/>
      <c r="G1007" s="2"/>
      <c r="H1007" s="16"/>
      <c r="I1007" s="18"/>
      <c r="L1007" s="9"/>
      <c r="Q1007" s="77"/>
      <c r="R1007" s="87"/>
      <c r="S1007" s="87"/>
    </row>
    <row r="1008" spans="6:19" s="1" customFormat="1" x14ac:dyDescent="0.2">
      <c r="F1008" s="2"/>
      <c r="G1008" s="2"/>
      <c r="H1008" s="16"/>
      <c r="I1008" s="18"/>
      <c r="L1008" s="9"/>
      <c r="Q1008" s="77"/>
      <c r="R1008" s="87"/>
      <c r="S1008" s="87"/>
    </row>
    <row r="1009" spans="6:19" s="1" customFormat="1" x14ac:dyDescent="0.2">
      <c r="F1009" s="2"/>
      <c r="G1009" s="2"/>
      <c r="H1009" s="16"/>
      <c r="I1009" s="18"/>
      <c r="L1009" s="9"/>
      <c r="Q1009" s="77"/>
      <c r="R1009" s="87"/>
      <c r="S1009" s="87"/>
    </row>
    <row r="1010" spans="6:19" s="1" customFormat="1" x14ac:dyDescent="0.2">
      <c r="F1010" s="2"/>
      <c r="G1010" s="2"/>
      <c r="H1010" s="16"/>
      <c r="I1010" s="18"/>
      <c r="L1010" s="9"/>
      <c r="Q1010" s="77"/>
      <c r="R1010" s="87"/>
      <c r="S1010" s="87"/>
    </row>
    <row r="1011" spans="6:19" s="1" customFormat="1" x14ac:dyDescent="0.2">
      <c r="F1011" s="2"/>
      <c r="G1011" s="2"/>
      <c r="H1011" s="16"/>
      <c r="I1011" s="18"/>
      <c r="L1011" s="9"/>
      <c r="Q1011" s="77"/>
      <c r="R1011" s="87"/>
      <c r="S1011" s="87"/>
    </row>
    <row r="1012" spans="6:19" s="1" customFormat="1" x14ac:dyDescent="0.2">
      <c r="F1012" s="2"/>
      <c r="G1012" s="2"/>
      <c r="H1012" s="16"/>
      <c r="I1012" s="18"/>
      <c r="L1012" s="9"/>
      <c r="Q1012" s="77"/>
      <c r="R1012" s="87"/>
      <c r="S1012" s="87"/>
    </row>
    <row r="1013" spans="6:19" s="1" customFormat="1" x14ac:dyDescent="0.2">
      <c r="F1013" s="2"/>
      <c r="G1013" s="2"/>
      <c r="H1013" s="16"/>
      <c r="I1013" s="18"/>
      <c r="L1013" s="9"/>
      <c r="Q1013" s="77"/>
      <c r="R1013" s="87"/>
      <c r="S1013" s="87"/>
    </row>
    <row r="1014" spans="6:19" s="1" customFormat="1" x14ac:dyDescent="0.2">
      <c r="F1014" s="2"/>
      <c r="G1014" s="2"/>
      <c r="H1014" s="16"/>
      <c r="I1014" s="18"/>
      <c r="L1014" s="9"/>
      <c r="Q1014" s="77"/>
      <c r="R1014" s="87"/>
      <c r="S1014" s="87"/>
    </row>
    <row r="1015" spans="6:19" s="1" customFormat="1" x14ac:dyDescent="0.2">
      <c r="F1015" s="2"/>
      <c r="G1015" s="2"/>
      <c r="H1015" s="16"/>
      <c r="I1015" s="18"/>
      <c r="L1015" s="9"/>
      <c r="Q1015" s="77"/>
      <c r="R1015" s="87"/>
      <c r="S1015" s="87"/>
    </row>
    <row r="1016" spans="6:19" s="1" customFormat="1" x14ac:dyDescent="0.2">
      <c r="F1016" s="2"/>
      <c r="G1016" s="2"/>
      <c r="H1016" s="16"/>
      <c r="I1016" s="18"/>
      <c r="L1016" s="9"/>
      <c r="Q1016" s="77"/>
      <c r="R1016" s="87"/>
      <c r="S1016" s="87"/>
    </row>
    <row r="1017" spans="6:19" s="1" customFormat="1" x14ac:dyDescent="0.2">
      <c r="F1017" s="2"/>
      <c r="G1017" s="2"/>
      <c r="H1017" s="16"/>
      <c r="I1017" s="18"/>
      <c r="L1017" s="9"/>
      <c r="Q1017" s="77"/>
      <c r="R1017" s="87"/>
      <c r="S1017" s="87"/>
    </row>
    <row r="1018" spans="6:19" s="1" customFormat="1" x14ac:dyDescent="0.2">
      <c r="F1018" s="2"/>
      <c r="G1018" s="2"/>
      <c r="H1018" s="16"/>
      <c r="I1018" s="18"/>
      <c r="L1018" s="9"/>
      <c r="Q1018" s="77"/>
      <c r="R1018" s="87"/>
      <c r="S1018" s="87"/>
    </row>
    <row r="1019" spans="6:19" s="1" customFormat="1" x14ac:dyDescent="0.2">
      <c r="F1019" s="2"/>
      <c r="G1019" s="2"/>
      <c r="H1019" s="16"/>
      <c r="I1019" s="18"/>
      <c r="L1019" s="9"/>
      <c r="Q1019" s="77"/>
      <c r="R1019" s="87"/>
      <c r="S1019" s="87"/>
    </row>
    <row r="1020" spans="6:19" s="1" customFormat="1" x14ac:dyDescent="0.2">
      <c r="F1020" s="2"/>
      <c r="G1020" s="2"/>
      <c r="H1020" s="16"/>
      <c r="I1020" s="18"/>
      <c r="L1020" s="9"/>
      <c r="Q1020" s="77"/>
      <c r="R1020" s="87"/>
      <c r="S1020" s="87"/>
    </row>
    <row r="1021" spans="6:19" s="1" customFormat="1" x14ac:dyDescent="0.2">
      <c r="F1021" s="2"/>
      <c r="G1021" s="2"/>
      <c r="H1021" s="16"/>
      <c r="I1021" s="18"/>
      <c r="L1021" s="9"/>
      <c r="Q1021" s="77"/>
      <c r="R1021" s="87"/>
      <c r="S1021" s="87"/>
    </row>
    <row r="1022" spans="6:19" s="1" customFormat="1" x14ac:dyDescent="0.2">
      <c r="F1022" s="2"/>
      <c r="G1022" s="2"/>
      <c r="H1022" s="16"/>
      <c r="I1022" s="18"/>
      <c r="L1022" s="9"/>
      <c r="Q1022" s="77"/>
      <c r="R1022" s="87"/>
      <c r="S1022" s="87"/>
    </row>
    <row r="1023" spans="6:19" s="1" customFormat="1" x14ac:dyDescent="0.2">
      <c r="F1023" s="2"/>
      <c r="G1023" s="2"/>
      <c r="H1023" s="16"/>
      <c r="I1023" s="18"/>
      <c r="L1023" s="9"/>
      <c r="Q1023" s="77"/>
      <c r="R1023" s="87"/>
      <c r="S1023" s="87"/>
    </row>
    <row r="1024" spans="6:19" s="1" customFormat="1" x14ac:dyDescent="0.2">
      <c r="F1024" s="2"/>
      <c r="G1024" s="2"/>
      <c r="H1024" s="16"/>
      <c r="I1024" s="18"/>
      <c r="L1024" s="9"/>
      <c r="Q1024" s="77"/>
      <c r="R1024" s="87"/>
      <c r="S1024" s="87"/>
    </row>
    <row r="1025" spans="6:19" s="1" customFormat="1" x14ac:dyDescent="0.2">
      <c r="F1025" s="2"/>
      <c r="G1025" s="2"/>
      <c r="H1025" s="16"/>
      <c r="I1025" s="18"/>
      <c r="L1025" s="9"/>
      <c r="Q1025" s="77"/>
      <c r="R1025" s="87"/>
      <c r="S1025" s="87"/>
    </row>
    <row r="1026" spans="6:19" s="1" customFormat="1" x14ac:dyDescent="0.2">
      <c r="F1026" s="2"/>
      <c r="G1026" s="2"/>
      <c r="H1026" s="16"/>
      <c r="I1026" s="18"/>
      <c r="L1026" s="9"/>
      <c r="Q1026" s="77"/>
      <c r="R1026" s="87"/>
      <c r="S1026" s="87"/>
    </row>
    <row r="1027" spans="6:19" s="1" customFormat="1" x14ac:dyDescent="0.2">
      <c r="F1027" s="2"/>
      <c r="G1027" s="2"/>
      <c r="H1027" s="16"/>
      <c r="I1027" s="18"/>
      <c r="L1027" s="9"/>
      <c r="Q1027" s="77"/>
      <c r="R1027" s="87"/>
      <c r="S1027" s="87"/>
    </row>
    <row r="1028" spans="6:19" s="1" customFormat="1" x14ac:dyDescent="0.2">
      <c r="F1028" s="2"/>
      <c r="G1028" s="2"/>
      <c r="H1028" s="16"/>
      <c r="I1028" s="18"/>
      <c r="L1028" s="9"/>
      <c r="Q1028" s="77"/>
      <c r="R1028" s="87"/>
      <c r="S1028" s="87"/>
    </row>
    <row r="1029" spans="6:19" s="1" customFormat="1" x14ac:dyDescent="0.2">
      <c r="F1029" s="2"/>
      <c r="G1029" s="2"/>
      <c r="H1029" s="16"/>
      <c r="I1029" s="18"/>
      <c r="L1029" s="9"/>
      <c r="Q1029" s="77"/>
      <c r="R1029" s="87"/>
      <c r="S1029" s="87"/>
    </row>
    <row r="1030" spans="6:19" s="1" customFormat="1" x14ac:dyDescent="0.2">
      <c r="F1030" s="2"/>
      <c r="G1030" s="2"/>
      <c r="H1030" s="16"/>
      <c r="I1030" s="18"/>
      <c r="L1030" s="9"/>
      <c r="Q1030" s="77"/>
      <c r="R1030" s="87"/>
      <c r="S1030" s="87"/>
    </row>
    <row r="1031" spans="6:19" s="1" customFormat="1" x14ac:dyDescent="0.2">
      <c r="F1031" s="2"/>
      <c r="G1031" s="2"/>
      <c r="H1031" s="16"/>
      <c r="I1031" s="18"/>
      <c r="L1031" s="9"/>
      <c r="Q1031" s="77"/>
      <c r="R1031" s="87"/>
      <c r="S1031" s="87"/>
    </row>
    <row r="1032" spans="6:19" s="1" customFormat="1" x14ac:dyDescent="0.2">
      <c r="F1032" s="2"/>
      <c r="G1032" s="2"/>
      <c r="H1032" s="16"/>
      <c r="I1032" s="18"/>
      <c r="L1032" s="9"/>
      <c r="Q1032" s="77"/>
      <c r="R1032" s="87"/>
      <c r="S1032" s="87"/>
    </row>
    <row r="1033" spans="6:19" s="1" customFormat="1" x14ac:dyDescent="0.2">
      <c r="F1033" s="2"/>
      <c r="G1033" s="2"/>
      <c r="H1033" s="16"/>
      <c r="I1033" s="18"/>
      <c r="L1033" s="9"/>
      <c r="Q1033" s="77"/>
      <c r="R1033" s="87"/>
      <c r="S1033" s="87"/>
    </row>
    <row r="1034" spans="6:19" s="1" customFormat="1" x14ac:dyDescent="0.2">
      <c r="F1034" s="2"/>
      <c r="G1034" s="2"/>
      <c r="H1034" s="16"/>
      <c r="I1034" s="18"/>
      <c r="L1034" s="9"/>
      <c r="Q1034" s="77"/>
      <c r="R1034" s="87"/>
      <c r="S1034" s="87"/>
    </row>
    <row r="1035" spans="6:19" s="1" customFormat="1" x14ac:dyDescent="0.2">
      <c r="F1035" s="2"/>
      <c r="G1035" s="2"/>
      <c r="H1035" s="16"/>
      <c r="I1035" s="18"/>
      <c r="L1035" s="9"/>
      <c r="Q1035" s="77"/>
      <c r="R1035" s="87"/>
      <c r="S1035" s="87"/>
    </row>
    <row r="1036" spans="6:19" s="1" customFormat="1" x14ac:dyDescent="0.2">
      <c r="F1036" s="2"/>
      <c r="G1036" s="2"/>
      <c r="H1036" s="16"/>
      <c r="I1036" s="18"/>
      <c r="L1036" s="9"/>
      <c r="Q1036" s="77"/>
      <c r="R1036" s="87"/>
      <c r="S1036" s="87"/>
    </row>
    <row r="1037" spans="6:19" s="1" customFormat="1" x14ac:dyDescent="0.2">
      <c r="F1037" s="2"/>
      <c r="G1037" s="2"/>
      <c r="H1037" s="16"/>
      <c r="I1037" s="18"/>
      <c r="L1037" s="9"/>
      <c r="Q1037" s="77"/>
      <c r="R1037" s="87"/>
      <c r="S1037" s="87"/>
    </row>
    <row r="1038" spans="6:19" s="1" customFormat="1" x14ac:dyDescent="0.2">
      <c r="F1038" s="2"/>
      <c r="G1038" s="2"/>
      <c r="H1038" s="16"/>
      <c r="I1038" s="18"/>
      <c r="L1038" s="9"/>
      <c r="Q1038" s="77"/>
      <c r="R1038" s="87"/>
      <c r="S1038" s="87"/>
    </row>
    <row r="1039" spans="6:19" s="1" customFormat="1" x14ac:dyDescent="0.2">
      <c r="F1039" s="2"/>
      <c r="G1039" s="2"/>
      <c r="H1039" s="16"/>
      <c r="I1039" s="18"/>
      <c r="L1039" s="9"/>
      <c r="Q1039" s="77"/>
      <c r="R1039" s="87"/>
      <c r="S1039" s="87"/>
    </row>
    <row r="1040" spans="6:19" s="1" customFormat="1" x14ac:dyDescent="0.2">
      <c r="F1040" s="2"/>
      <c r="G1040" s="2"/>
      <c r="H1040" s="16"/>
      <c r="I1040" s="18"/>
      <c r="L1040" s="9"/>
      <c r="Q1040" s="77"/>
      <c r="R1040" s="87"/>
      <c r="S1040" s="87"/>
    </row>
    <row r="1041" spans="6:19" s="1" customFormat="1" x14ac:dyDescent="0.2">
      <c r="F1041" s="2"/>
      <c r="G1041" s="2"/>
      <c r="H1041" s="16"/>
      <c r="I1041" s="18"/>
      <c r="L1041" s="9"/>
      <c r="Q1041" s="77"/>
      <c r="R1041" s="87"/>
      <c r="S1041" s="87"/>
    </row>
    <row r="1042" spans="6:19" s="1" customFormat="1" x14ac:dyDescent="0.2">
      <c r="F1042" s="2"/>
      <c r="G1042" s="2"/>
      <c r="H1042" s="16"/>
      <c r="I1042" s="18"/>
      <c r="L1042" s="9"/>
      <c r="Q1042" s="77"/>
      <c r="R1042" s="87"/>
      <c r="S1042" s="87"/>
    </row>
    <row r="1043" spans="6:19" s="1" customFormat="1" x14ac:dyDescent="0.2">
      <c r="F1043" s="2"/>
      <c r="G1043" s="2"/>
      <c r="H1043" s="16"/>
      <c r="I1043" s="18"/>
      <c r="L1043" s="9"/>
      <c r="Q1043" s="77"/>
      <c r="R1043" s="87"/>
      <c r="S1043" s="87"/>
    </row>
    <row r="1044" spans="6:19" s="1" customFormat="1" x14ac:dyDescent="0.2">
      <c r="F1044" s="2"/>
      <c r="G1044" s="2"/>
      <c r="H1044" s="16"/>
      <c r="I1044" s="18"/>
      <c r="L1044" s="9"/>
      <c r="Q1044" s="77"/>
      <c r="R1044" s="87"/>
      <c r="S1044" s="87"/>
    </row>
    <row r="1045" spans="6:19" s="1" customFormat="1" x14ac:dyDescent="0.2">
      <c r="F1045" s="2"/>
      <c r="G1045" s="2"/>
      <c r="H1045" s="16"/>
      <c r="I1045" s="18"/>
      <c r="L1045" s="9"/>
      <c r="Q1045" s="77"/>
      <c r="R1045" s="87"/>
      <c r="S1045" s="87"/>
    </row>
    <row r="1046" spans="6:19" s="1" customFormat="1" x14ac:dyDescent="0.2">
      <c r="F1046" s="2"/>
      <c r="G1046" s="2"/>
      <c r="H1046" s="16"/>
      <c r="I1046" s="18"/>
      <c r="L1046" s="9"/>
      <c r="Q1046" s="77"/>
      <c r="R1046" s="87"/>
      <c r="S1046" s="87"/>
    </row>
    <row r="1047" spans="6:19" s="1" customFormat="1" x14ac:dyDescent="0.2">
      <c r="F1047" s="2"/>
      <c r="G1047" s="2"/>
      <c r="H1047" s="16"/>
      <c r="I1047" s="18"/>
      <c r="L1047" s="9"/>
      <c r="Q1047" s="77"/>
      <c r="R1047" s="87"/>
      <c r="S1047" s="87"/>
    </row>
    <row r="1048" spans="6:19" s="1" customFormat="1" x14ac:dyDescent="0.2">
      <c r="F1048" s="2"/>
      <c r="G1048" s="2"/>
      <c r="H1048" s="16"/>
      <c r="I1048" s="18"/>
      <c r="L1048" s="9"/>
      <c r="Q1048" s="77"/>
      <c r="R1048" s="87"/>
      <c r="S1048" s="87"/>
    </row>
    <row r="1049" spans="6:19" s="1" customFormat="1" x14ac:dyDescent="0.2">
      <c r="F1049" s="2"/>
      <c r="G1049" s="2"/>
      <c r="H1049" s="16"/>
      <c r="I1049" s="18"/>
      <c r="L1049" s="9"/>
      <c r="Q1049" s="77"/>
      <c r="R1049" s="87"/>
      <c r="S1049" s="87"/>
    </row>
    <row r="1050" spans="6:19" s="1" customFormat="1" x14ac:dyDescent="0.2">
      <c r="F1050" s="2"/>
      <c r="G1050" s="2"/>
      <c r="H1050" s="16"/>
      <c r="I1050" s="18"/>
      <c r="L1050" s="9"/>
      <c r="Q1050" s="77"/>
      <c r="R1050" s="87"/>
      <c r="S1050" s="87"/>
    </row>
    <row r="1051" spans="6:19" s="1" customFormat="1" x14ac:dyDescent="0.2">
      <c r="F1051" s="2"/>
      <c r="G1051" s="2"/>
      <c r="H1051" s="16"/>
      <c r="I1051" s="18"/>
      <c r="L1051" s="9"/>
      <c r="Q1051" s="77"/>
      <c r="R1051" s="87"/>
      <c r="S1051" s="87"/>
    </row>
    <row r="1052" spans="6:19" s="1" customFormat="1" x14ac:dyDescent="0.2">
      <c r="F1052" s="2"/>
      <c r="G1052" s="2"/>
      <c r="H1052" s="16"/>
      <c r="I1052" s="18"/>
      <c r="L1052" s="9"/>
      <c r="Q1052" s="77"/>
      <c r="R1052" s="87"/>
      <c r="S1052" s="87"/>
    </row>
    <row r="1053" spans="6:19" s="1" customFormat="1" x14ac:dyDescent="0.2">
      <c r="F1053" s="2"/>
      <c r="G1053" s="2"/>
      <c r="H1053" s="16"/>
      <c r="I1053" s="18"/>
      <c r="L1053" s="9"/>
      <c r="Q1053" s="77"/>
      <c r="R1053" s="87"/>
      <c r="S1053" s="87"/>
    </row>
    <row r="1054" spans="6:19" s="1" customFormat="1" x14ac:dyDescent="0.2">
      <c r="F1054" s="2"/>
      <c r="G1054" s="2"/>
      <c r="H1054" s="16"/>
      <c r="I1054" s="18"/>
      <c r="L1054" s="9"/>
      <c r="Q1054" s="77"/>
      <c r="R1054" s="87"/>
      <c r="S1054" s="87"/>
    </row>
    <row r="1055" spans="6:19" s="1" customFormat="1" x14ac:dyDescent="0.2">
      <c r="F1055" s="2"/>
      <c r="G1055" s="2"/>
      <c r="H1055" s="16"/>
      <c r="I1055" s="18"/>
      <c r="L1055" s="9"/>
      <c r="Q1055" s="77"/>
      <c r="R1055" s="87"/>
      <c r="S1055" s="87"/>
    </row>
    <row r="1056" spans="6:19" s="1" customFormat="1" x14ac:dyDescent="0.2">
      <c r="F1056" s="2"/>
      <c r="G1056" s="2"/>
      <c r="H1056" s="16"/>
      <c r="I1056" s="18"/>
      <c r="L1056" s="9"/>
      <c r="Q1056" s="77"/>
      <c r="R1056" s="87"/>
      <c r="S1056" s="87"/>
    </row>
    <row r="1057" spans="6:19" s="1" customFormat="1" x14ac:dyDescent="0.2">
      <c r="F1057" s="2"/>
      <c r="G1057" s="2"/>
      <c r="H1057" s="16"/>
      <c r="I1057" s="18"/>
      <c r="L1057" s="9"/>
      <c r="Q1057" s="77"/>
      <c r="R1057" s="87"/>
      <c r="S1057" s="87"/>
    </row>
    <row r="1058" spans="6:19" s="1" customFormat="1" x14ac:dyDescent="0.2">
      <c r="F1058" s="2"/>
      <c r="G1058" s="2"/>
      <c r="H1058" s="16"/>
      <c r="I1058" s="18"/>
      <c r="L1058" s="9"/>
      <c r="Q1058" s="77"/>
      <c r="R1058" s="87"/>
      <c r="S1058" s="87"/>
    </row>
    <row r="1059" spans="6:19" s="1" customFormat="1" x14ac:dyDescent="0.2">
      <c r="F1059" s="2"/>
      <c r="G1059" s="2"/>
      <c r="H1059" s="16"/>
      <c r="I1059" s="18"/>
      <c r="L1059" s="9"/>
      <c r="Q1059" s="77"/>
      <c r="R1059" s="87"/>
      <c r="S1059" s="87"/>
    </row>
    <row r="1060" spans="6:19" s="1" customFormat="1" x14ac:dyDescent="0.2">
      <c r="F1060" s="2"/>
      <c r="G1060" s="2"/>
      <c r="H1060" s="16"/>
      <c r="I1060" s="18"/>
      <c r="L1060" s="9"/>
      <c r="Q1060" s="77"/>
      <c r="R1060" s="87"/>
      <c r="S1060" s="87"/>
    </row>
    <row r="1061" spans="6:19" s="1" customFormat="1" x14ac:dyDescent="0.2">
      <c r="F1061" s="2"/>
      <c r="G1061" s="2"/>
      <c r="H1061" s="16"/>
      <c r="I1061" s="18"/>
      <c r="L1061" s="9"/>
      <c r="Q1061" s="77"/>
      <c r="R1061" s="87"/>
      <c r="S1061" s="87"/>
    </row>
    <row r="1062" spans="6:19" s="1" customFormat="1" x14ac:dyDescent="0.2">
      <c r="F1062" s="2"/>
      <c r="G1062" s="2"/>
      <c r="H1062" s="16"/>
      <c r="I1062" s="18"/>
      <c r="L1062" s="9"/>
      <c r="Q1062" s="77"/>
      <c r="R1062" s="87"/>
      <c r="S1062" s="87"/>
    </row>
    <row r="1063" spans="6:19" s="1" customFormat="1" x14ac:dyDescent="0.2">
      <c r="F1063" s="2"/>
      <c r="G1063" s="2"/>
      <c r="H1063" s="16"/>
      <c r="I1063" s="18"/>
      <c r="L1063" s="9"/>
      <c r="Q1063" s="77"/>
      <c r="R1063" s="87"/>
      <c r="S1063" s="87"/>
    </row>
    <row r="1064" spans="6:19" s="1" customFormat="1" x14ac:dyDescent="0.2">
      <c r="F1064" s="2"/>
      <c r="G1064" s="2"/>
      <c r="H1064" s="16"/>
      <c r="I1064" s="18"/>
      <c r="L1064" s="9"/>
      <c r="Q1064" s="77"/>
      <c r="R1064" s="87"/>
      <c r="S1064" s="87"/>
    </row>
    <row r="1065" spans="6:19" s="1" customFormat="1" x14ac:dyDescent="0.2">
      <c r="F1065" s="2"/>
      <c r="G1065" s="2"/>
      <c r="H1065" s="16"/>
      <c r="I1065" s="18"/>
      <c r="L1065" s="9"/>
      <c r="Q1065" s="77"/>
      <c r="R1065" s="87"/>
      <c r="S1065" s="87"/>
    </row>
    <row r="1066" spans="6:19" s="1" customFormat="1" x14ac:dyDescent="0.2">
      <c r="F1066" s="2"/>
      <c r="G1066" s="2"/>
      <c r="H1066" s="16"/>
      <c r="I1066" s="18"/>
      <c r="L1066" s="9"/>
      <c r="Q1066" s="77"/>
      <c r="R1066" s="87"/>
      <c r="S1066" s="87"/>
    </row>
    <row r="1067" spans="6:19" s="1" customFormat="1" x14ac:dyDescent="0.2">
      <c r="F1067" s="2"/>
      <c r="G1067" s="2"/>
      <c r="H1067" s="16"/>
      <c r="I1067" s="18"/>
      <c r="L1067" s="9"/>
      <c r="Q1067" s="77"/>
      <c r="R1067" s="87"/>
      <c r="S1067" s="87"/>
    </row>
    <row r="1068" spans="6:19" s="1" customFormat="1" x14ac:dyDescent="0.2">
      <c r="F1068" s="2"/>
      <c r="G1068" s="2"/>
      <c r="H1068" s="16"/>
      <c r="I1068" s="18"/>
      <c r="L1068" s="9"/>
      <c r="Q1068" s="77"/>
      <c r="R1068" s="87"/>
      <c r="S1068" s="87"/>
    </row>
    <row r="1069" spans="6:19" s="1" customFormat="1" x14ac:dyDescent="0.2">
      <c r="F1069" s="2"/>
      <c r="G1069" s="2"/>
      <c r="H1069" s="16"/>
      <c r="I1069" s="18"/>
      <c r="L1069" s="9"/>
      <c r="Q1069" s="77"/>
      <c r="R1069" s="87"/>
      <c r="S1069" s="87"/>
    </row>
    <row r="1070" spans="6:19" s="1" customFormat="1" x14ac:dyDescent="0.2">
      <c r="F1070" s="2"/>
      <c r="G1070" s="2"/>
      <c r="H1070" s="16"/>
      <c r="I1070" s="18"/>
      <c r="L1070" s="9"/>
      <c r="Q1070" s="77"/>
      <c r="R1070" s="87"/>
      <c r="S1070" s="87"/>
    </row>
    <row r="1071" spans="6:19" s="1" customFormat="1" x14ac:dyDescent="0.2">
      <c r="F1071" s="2"/>
      <c r="G1071" s="2"/>
      <c r="H1071" s="16"/>
      <c r="I1071" s="18"/>
      <c r="L1071" s="9"/>
      <c r="Q1071" s="77"/>
      <c r="R1071" s="87"/>
      <c r="S1071" s="87"/>
    </row>
    <row r="1072" spans="6:19" s="1" customFormat="1" x14ac:dyDescent="0.2">
      <c r="F1072" s="2"/>
      <c r="G1072" s="2"/>
      <c r="H1072" s="16"/>
      <c r="I1072" s="18"/>
      <c r="L1072" s="9"/>
      <c r="Q1072" s="77"/>
      <c r="R1072" s="87"/>
      <c r="S1072" s="87"/>
    </row>
    <row r="1073" spans="6:19" s="1" customFormat="1" x14ac:dyDescent="0.2">
      <c r="F1073" s="2"/>
      <c r="G1073" s="2"/>
      <c r="H1073" s="16"/>
      <c r="I1073" s="18"/>
      <c r="L1073" s="9"/>
      <c r="Q1073" s="77"/>
      <c r="R1073" s="87"/>
      <c r="S1073" s="87"/>
    </row>
    <row r="1074" spans="6:19" s="1" customFormat="1" x14ac:dyDescent="0.2">
      <c r="F1074" s="2"/>
      <c r="G1074" s="2"/>
      <c r="H1074" s="16"/>
      <c r="I1074" s="18"/>
      <c r="L1074" s="9"/>
      <c r="Q1074" s="77"/>
      <c r="R1074" s="87"/>
      <c r="S1074" s="87"/>
    </row>
    <row r="1075" spans="6:19" s="1" customFormat="1" x14ac:dyDescent="0.2">
      <c r="F1075" s="2"/>
      <c r="G1075" s="2"/>
      <c r="H1075" s="16"/>
      <c r="I1075" s="18"/>
      <c r="L1075" s="9"/>
      <c r="Q1075" s="77"/>
      <c r="R1075" s="87"/>
      <c r="S1075" s="87"/>
    </row>
    <row r="1076" spans="6:19" s="1" customFormat="1" x14ac:dyDescent="0.2">
      <c r="F1076" s="2"/>
      <c r="G1076" s="2"/>
      <c r="H1076" s="16"/>
      <c r="I1076" s="18"/>
      <c r="L1076" s="9"/>
      <c r="Q1076" s="77"/>
      <c r="R1076" s="87"/>
      <c r="S1076" s="87"/>
    </row>
    <row r="1077" spans="6:19" s="1" customFormat="1" x14ac:dyDescent="0.2">
      <c r="F1077" s="2"/>
      <c r="G1077" s="2"/>
      <c r="H1077" s="16"/>
      <c r="I1077" s="18"/>
      <c r="L1077" s="9"/>
      <c r="Q1077" s="77"/>
      <c r="R1077" s="87"/>
      <c r="S1077" s="87"/>
    </row>
    <row r="1078" spans="6:19" s="1" customFormat="1" x14ac:dyDescent="0.2">
      <c r="F1078" s="2"/>
      <c r="G1078" s="2"/>
      <c r="H1078" s="16"/>
      <c r="I1078" s="18"/>
      <c r="L1078" s="9"/>
      <c r="Q1078" s="77"/>
      <c r="R1078" s="87"/>
      <c r="S1078" s="87"/>
    </row>
    <row r="1079" spans="6:19" s="1" customFormat="1" x14ac:dyDescent="0.2">
      <c r="F1079" s="2"/>
      <c r="G1079" s="2"/>
      <c r="H1079" s="16"/>
      <c r="I1079" s="18"/>
      <c r="L1079" s="9"/>
      <c r="Q1079" s="77"/>
      <c r="R1079" s="87"/>
      <c r="S1079" s="87"/>
    </row>
    <row r="1080" spans="6:19" s="1" customFormat="1" x14ac:dyDescent="0.2">
      <c r="F1080" s="2"/>
      <c r="G1080" s="2"/>
      <c r="H1080" s="16"/>
      <c r="I1080" s="18"/>
      <c r="L1080" s="9"/>
      <c r="Q1080" s="77"/>
      <c r="R1080" s="87"/>
      <c r="S1080" s="87"/>
    </row>
    <row r="1081" spans="6:19" s="1" customFormat="1" x14ac:dyDescent="0.2">
      <c r="F1081" s="2"/>
      <c r="G1081" s="2"/>
      <c r="H1081" s="16"/>
      <c r="I1081" s="18"/>
      <c r="L1081" s="9"/>
      <c r="Q1081" s="77"/>
      <c r="R1081" s="87"/>
      <c r="S1081" s="87"/>
    </row>
    <row r="1082" spans="6:19" s="1" customFormat="1" x14ac:dyDescent="0.2">
      <c r="F1082" s="2"/>
      <c r="G1082" s="2"/>
      <c r="H1082" s="16"/>
      <c r="I1082" s="18"/>
      <c r="L1082" s="9"/>
      <c r="Q1082" s="77"/>
      <c r="R1082" s="87"/>
      <c r="S1082" s="87"/>
    </row>
    <row r="1083" spans="6:19" s="1" customFormat="1" x14ac:dyDescent="0.2">
      <c r="F1083" s="2"/>
      <c r="G1083" s="2"/>
      <c r="H1083" s="16"/>
      <c r="I1083" s="18"/>
      <c r="L1083" s="9"/>
      <c r="Q1083" s="77"/>
      <c r="R1083" s="87"/>
      <c r="S1083" s="87"/>
    </row>
    <row r="1084" spans="6:19" s="1" customFormat="1" x14ac:dyDescent="0.2">
      <c r="F1084" s="2"/>
      <c r="G1084" s="2"/>
      <c r="H1084" s="16"/>
      <c r="I1084" s="18"/>
      <c r="L1084" s="9"/>
      <c r="Q1084" s="77"/>
      <c r="R1084" s="87"/>
      <c r="S1084" s="87"/>
    </row>
    <row r="1085" spans="6:19" s="1" customFormat="1" x14ac:dyDescent="0.2">
      <c r="F1085" s="2"/>
      <c r="G1085" s="2"/>
      <c r="H1085" s="16"/>
      <c r="I1085" s="18"/>
      <c r="L1085" s="9"/>
      <c r="Q1085" s="77"/>
      <c r="R1085" s="87"/>
      <c r="S1085" s="87"/>
    </row>
    <row r="1086" spans="6:19" s="1" customFormat="1" x14ac:dyDescent="0.2">
      <c r="F1086" s="2"/>
      <c r="G1086" s="2"/>
      <c r="H1086" s="16"/>
      <c r="I1086" s="18"/>
      <c r="L1086" s="9"/>
      <c r="Q1086" s="77"/>
      <c r="R1086" s="87"/>
      <c r="S1086" s="87"/>
    </row>
    <row r="1087" spans="6:19" s="1" customFormat="1" x14ac:dyDescent="0.2">
      <c r="F1087" s="2"/>
      <c r="G1087" s="2"/>
      <c r="H1087" s="16"/>
      <c r="I1087" s="18"/>
      <c r="L1087" s="9"/>
      <c r="Q1087" s="77"/>
      <c r="R1087" s="87"/>
      <c r="S1087" s="87"/>
    </row>
    <row r="1088" spans="6:19" s="1" customFormat="1" x14ac:dyDescent="0.2">
      <c r="F1088" s="2"/>
      <c r="G1088" s="2"/>
      <c r="H1088" s="16"/>
      <c r="I1088" s="18"/>
      <c r="L1088" s="9"/>
      <c r="Q1088" s="77"/>
      <c r="R1088" s="87"/>
      <c r="S1088" s="87"/>
    </row>
    <row r="1089" spans="6:19" s="1" customFormat="1" x14ac:dyDescent="0.2">
      <c r="F1089" s="2"/>
      <c r="G1089" s="2"/>
      <c r="H1089" s="16"/>
      <c r="I1089" s="18"/>
      <c r="L1089" s="9"/>
      <c r="Q1089" s="77"/>
      <c r="R1089" s="87"/>
      <c r="S1089" s="87"/>
    </row>
    <row r="1090" spans="6:19" s="1" customFormat="1" x14ac:dyDescent="0.2">
      <c r="F1090" s="2"/>
      <c r="G1090" s="2"/>
      <c r="H1090" s="16"/>
      <c r="I1090" s="18"/>
      <c r="L1090" s="9"/>
      <c r="Q1090" s="77"/>
      <c r="R1090" s="87"/>
      <c r="S1090" s="87"/>
    </row>
    <row r="1091" spans="6:19" s="1" customFormat="1" x14ac:dyDescent="0.2">
      <c r="F1091" s="2"/>
      <c r="G1091" s="2"/>
      <c r="H1091" s="16"/>
      <c r="I1091" s="18"/>
      <c r="L1091" s="9"/>
      <c r="Q1091" s="77"/>
      <c r="R1091" s="87"/>
      <c r="S1091" s="87"/>
    </row>
    <row r="1092" spans="6:19" s="1" customFormat="1" x14ac:dyDescent="0.2">
      <c r="F1092" s="2"/>
      <c r="G1092" s="2"/>
      <c r="H1092" s="16"/>
      <c r="I1092" s="18"/>
      <c r="L1092" s="9"/>
      <c r="Q1092" s="77"/>
      <c r="R1092" s="87"/>
      <c r="S1092" s="87"/>
    </row>
    <row r="1093" spans="6:19" s="1" customFormat="1" x14ac:dyDescent="0.2">
      <c r="F1093" s="2"/>
      <c r="G1093" s="2"/>
      <c r="H1093" s="16"/>
      <c r="I1093" s="18"/>
      <c r="L1093" s="9"/>
      <c r="Q1093" s="77"/>
      <c r="R1093" s="87"/>
      <c r="S1093" s="87"/>
    </row>
    <row r="1094" spans="6:19" s="1" customFormat="1" x14ac:dyDescent="0.2">
      <c r="F1094" s="2"/>
      <c r="G1094" s="2"/>
      <c r="H1094" s="16"/>
      <c r="I1094" s="18"/>
      <c r="L1094" s="9"/>
      <c r="Q1094" s="77"/>
      <c r="R1094" s="87"/>
      <c r="S1094" s="87"/>
    </row>
    <row r="1095" spans="6:19" s="1" customFormat="1" x14ac:dyDescent="0.2">
      <c r="F1095" s="2"/>
      <c r="G1095" s="2"/>
      <c r="H1095" s="16"/>
      <c r="I1095" s="18"/>
      <c r="L1095" s="9"/>
      <c r="Q1095" s="77"/>
      <c r="R1095" s="87"/>
      <c r="S1095" s="87"/>
    </row>
    <row r="1096" spans="6:19" s="1" customFormat="1" x14ac:dyDescent="0.2">
      <c r="F1096" s="2"/>
      <c r="G1096" s="2"/>
      <c r="H1096" s="16"/>
      <c r="I1096" s="18"/>
      <c r="L1096" s="9"/>
      <c r="Q1096" s="77"/>
      <c r="R1096" s="87"/>
      <c r="S1096" s="87"/>
    </row>
    <row r="1097" spans="6:19" s="1" customFormat="1" x14ac:dyDescent="0.2">
      <c r="F1097" s="2"/>
      <c r="G1097" s="2"/>
      <c r="H1097" s="16"/>
      <c r="I1097" s="18"/>
      <c r="L1097" s="9"/>
      <c r="Q1097" s="77"/>
      <c r="R1097" s="87"/>
      <c r="S1097" s="87"/>
    </row>
    <row r="1098" spans="6:19" s="1" customFormat="1" x14ac:dyDescent="0.2">
      <c r="F1098" s="2"/>
      <c r="G1098" s="2"/>
      <c r="H1098" s="16"/>
      <c r="I1098" s="18"/>
      <c r="L1098" s="9"/>
      <c r="Q1098" s="77"/>
      <c r="R1098" s="87"/>
      <c r="S1098" s="87"/>
    </row>
    <row r="1099" spans="6:19" s="1" customFormat="1" x14ac:dyDescent="0.2">
      <c r="F1099" s="2"/>
      <c r="G1099" s="2"/>
      <c r="H1099" s="16"/>
      <c r="I1099" s="18"/>
      <c r="L1099" s="9"/>
      <c r="Q1099" s="77"/>
      <c r="R1099" s="87"/>
      <c r="S1099" s="87"/>
    </row>
    <row r="1100" spans="6:19" s="1" customFormat="1" x14ac:dyDescent="0.2">
      <c r="F1100" s="2"/>
      <c r="G1100" s="2"/>
      <c r="H1100" s="16"/>
      <c r="I1100" s="18"/>
      <c r="L1100" s="9"/>
      <c r="Q1100" s="77"/>
      <c r="R1100" s="87"/>
      <c r="S1100" s="87"/>
    </row>
    <row r="1101" spans="6:19" s="1" customFormat="1" x14ac:dyDescent="0.2">
      <c r="F1101" s="2"/>
      <c r="G1101" s="2"/>
      <c r="H1101" s="16"/>
      <c r="I1101" s="18"/>
      <c r="L1101" s="9"/>
      <c r="Q1101" s="77"/>
      <c r="R1101" s="87"/>
      <c r="S1101" s="87"/>
    </row>
    <row r="1102" spans="6:19" s="1" customFormat="1" x14ac:dyDescent="0.2">
      <c r="F1102" s="2"/>
      <c r="G1102" s="2"/>
      <c r="H1102" s="16"/>
      <c r="I1102" s="18"/>
      <c r="L1102" s="9"/>
      <c r="Q1102" s="77"/>
      <c r="R1102" s="87"/>
      <c r="S1102" s="87"/>
    </row>
    <row r="1103" spans="6:19" s="1" customFormat="1" x14ac:dyDescent="0.2">
      <c r="F1103" s="2"/>
      <c r="G1103" s="2"/>
      <c r="H1103" s="16"/>
      <c r="I1103" s="18"/>
      <c r="L1103" s="9"/>
      <c r="Q1103" s="77"/>
      <c r="R1103" s="87"/>
      <c r="S1103" s="87"/>
    </row>
    <row r="1104" spans="6:19" s="1" customFormat="1" x14ac:dyDescent="0.2">
      <c r="F1104" s="2"/>
      <c r="G1104" s="2"/>
      <c r="H1104" s="16"/>
      <c r="I1104" s="18"/>
      <c r="L1104" s="9"/>
      <c r="Q1104" s="77"/>
      <c r="R1104" s="87"/>
      <c r="S1104" s="87"/>
    </row>
    <row r="1105" spans="6:19" s="1" customFormat="1" x14ac:dyDescent="0.2">
      <c r="F1105" s="2"/>
      <c r="G1105" s="2"/>
      <c r="H1105" s="16"/>
      <c r="I1105" s="18"/>
      <c r="L1105" s="9"/>
      <c r="Q1105" s="77"/>
      <c r="R1105" s="87"/>
      <c r="S1105" s="87"/>
    </row>
    <row r="1106" spans="6:19" s="1" customFormat="1" x14ac:dyDescent="0.2">
      <c r="F1106" s="2"/>
      <c r="G1106" s="2"/>
      <c r="H1106" s="16"/>
      <c r="I1106" s="18"/>
      <c r="L1106" s="9"/>
      <c r="Q1106" s="77"/>
      <c r="R1106" s="87"/>
      <c r="S1106" s="87"/>
    </row>
    <row r="1107" spans="6:19" s="1" customFormat="1" x14ac:dyDescent="0.2">
      <c r="F1107" s="2"/>
      <c r="G1107" s="2"/>
      <c r="H1107" s="16"/>
      <c r="I1107" s="18"/>
      <c r="L1107" s="9"/>
      <c r="Q1107" s="77"/>
      <c r="R1107" s="87"/>
      <c r="S1107" s="87"/>
    </row>
    <row r="1108" spans="6:19" s="1" customFormat="1" x14ac:dyDescent="0.2">
      <c r="F1108" s="2"/>
      <c r="G1108" s="2"/>
      <c r="H1108" s="16"/>
      <c r="I1108" s="18"/>
      <c r="L1108" s="9"/>
      <c r="Q1108" s="77"/>
      <c r="R1108" s="87"/>
      <c r="S1108" s="87"/>
    </row>
    <row r="1109" spans="6:19" s="1" customFormat="1" x14ac:dyDescent="0.2">
      <c r="F1109" s="2"/>
      <c r="G1109" s="2"/>
      <c r="H1109" s="16"/>
      <c r="I1109" s="18"/>
      <c r="L1109" s="9"/>
      <c r="Q1109" s="77"/>
      <c r="R1109" s="87"/>
      <c r="S1109" s="87"/>
    </row>
    <row r="1110" spans="6:19" s="1" customFormat="1" x14ac:dyDescent="0.2">
      <c r="F1110" s="2"/>
      <c r="G1110" s="2"/>
      <c r="H1110" s="16"/>
      <c r="I1110" s="18"/>
      <c r="L1110" s="9"/>
      <c r="Q1110" s="77"/>
      <c r="R1110" s="87"/>
      <c r="S1110" s="87"/>
    </row>
    <row r="1111" spans="6:19" s="1" customFormat="1" x14ac:dyDescent="0.2">
      <c r="F1111" s="2"/>
      <c r="G1111" s="2"/>
      <c r="H1111" s="16"/>
      <c r="I1111" s="18"/>
      <c r="L1111" s="9"/>
      <c r="Q1111" s="77"/>
      <c r="R1111" s="87"/>
      <c r="S1111" s="87"/>
    </row>
    <row r="1112" spans="6:19" s="1" customFormat="1" x14ac:dyDescent="0.2">
      <c r="F1112" s="2"/>
      <c r="G1112" s="2"/>
      <c r="H1112" s="16"/>
      <c r="I1112" s="18"/>
      <c r="L1112" s="9"/>
      <c r="Q1112" s="77"/>
      <c r="R1112" s="87"/>
      <c r="S1112" s="87"/>
    </row>
    <row r="1113" spans="6:19" s="1" customFormat="1" x14ac:dyDescent="0.2">
      <c r="F1113" s="2"/>
      <c r="G1113" s="2"/>
      <c r="H1113" s="16"/>
      <c r="I1113" s="18"/>
      <c r="L1113" s="9"/>
      <c r="Q1113" s="77"/>
      <c r="R1113" s="87"/>
      <c r="S1113" s="87"/>
    </row>
    <row r="1114" spans="6:19" s="1" customFormat="1" x14ac:dyDescent="0.2">
      <c r="F1114" s="2"/>
      <c r="G1114" s="2"/>
      <c r="H1114" s="16"/>
      <c r="I1114" s="18"/>
      <c r="L1114" s="9"/>
      <c r="Q1114" s="77"/>
      <c r="R1114" s="87"/>
      <c r="S1114" s="87"/>
    </row>
    <row r="1115" spans="6:19" s="1" customFormat="1" x14ac:dyDescent="0.2">
      <c r="F1115" s="2"/>
      <c r="G1115" s="2"/>
      <c r="H1115" s="16"/>
      <c r="I1115" s="18"/>
      <c r="L1115" s="9"/>
      <c r="Q1115" s="77"/>
      <c r="R1115" s="87"/>
      <c r="S1115" s="87"/>
    </row>
    <row r="1116" spans="6:19" s="1" customFormat="1" x14ac:dyDescent="0.2">
      <c r="F1116" s="2"/>
      <c r="G1116" s="2"/>
      <c r="H1116" s="16"/>
      <c r="I1116" s="18"/>
      <c r="L1116" s="9"/>
      <c r="Q1116" s="77"/>
      <c r="R1116" s="87"/>
      <c r="S1116" s="87"/>
    </row>
    <row r="1117" spans="6:19" s="1" customFormat="1" x14ac:dyDescent="0.2">
      <c r="F1117" s="2"/>
      <c r="G1117" s="2"/>
      <c r="H1117" s="16"/>
      <c r="I1117" s="18"/>
      <c r="L1117" s="9"/>
      <c r="Q1117" s="77"/>
      <c r="R1117" s="87"/>
      <c r="S1117" s="87"/>
    </row>
    <row r="1118" spans="6:19" s="1" customFormat="1" x14ac:dyDescent="0.2">
      <c r="F1118" s="2"/>
      <c r="G1118" s="2"/>
      <c r="H1118" s="16"/>
      <c r="I1118" s="18"/>
      <c r="L1118" s="9"/>
      <c r="Q1118" s="77"/>
      <c r="R1118" s="87"/>
      <c r="S1118" s="87"/>
    </row>
    <row r="1119" spans="6:19" s="1" customFormat="1" x14ac:dyDescent="0.2">
      <c r="F1119" s="2"/>
      <c r="G1119" s="2"/>
      <c r="H1119" s="16"/>
      <c r="I1119" s="18"/>
      <c r="L1119" s="9"/>
      <c r="Q1119" s="77"/>
      <c r="R1119" s="87"/>
      <c r="S1119" s="87"/>
    </row>
    <row r="1120" spans="6:19" s="1" customFormat="1" x14ac:dyDescent="0.2">
      <c r="F1120" s="2"/>
      <c r="G1120" s="2"/>
      <c r="H1120" s="16"/>
      <c r="I1120" s="18"/>
      <c r="L1120" s="9"/>
      <c r="Q1120" s="77"/>
      <c r="R1120" s="87"/>
      <c r="S1120" s="87"/>
    </row>
    <row r="1121" spans="6:19" s="1" customFormat="1" x14ac:dyDescent="0.2">
      <c r="F1121" s="2"/>
      <c r="G1121" s="2"/>
      <c r="H1121" s="16"/>
      <c r="I1121" s="18"/>
      <c r="L1121" s="9"/>
      <c r="Q1121" s="77"/>
      <c r="R1121" s="87"/>
      <c r="S1121" s="87"/>
    </row>
    <row r="1122" spans="6:19" s="1" customFormat="1" x14ac:dyDescent="0.2">
      <c r="F1122" s="2"/>
      <c r="G1122" s="2"/>
      <c r="H1122" s="16"/>
      <c r="I1122" s="18"/>
      <c r="L1122" s="9"/>
      <c r="Q1122" s="77"/>
      <c r="R1122" s="87"/>
      <c r="S1122" s="87"/>
    </row>
    <row r="1123" spans="6:19" s="1" customFormat="1" x14ac:dyDescent="0.2">
      <c r="F1123" s="2"/>
      <c r="G1123" s="2"/>
      <c r="H1123" s="16"/>
      <c r="I1123" s="18"/>
      <c r="L1123" s="9"/>
      <c r="Q1123" s="77"/>
      <c r="R1123" s="87"/>
      <c r="S1123" s="87"/>
    </row>
    <row r="1124" spans="6:19" s="1" customFormat="1" x14ac:dyDescent="0.2">
      <c r="F1124" s="2"/>
      <c r="G1124" s="2"/>
      <c r="H1124" s="16"/>
      <c r="I1124" s="18"/>
      <c r="L1124" s="9"/>
      <c r="Q1124" s="77"/>
      <c r="R1124" s="87"/>
      <c r="S1124" s="87"/>
    </row>
    <row r="1125" spans="6:19" s="1" customFormat="1" x14ac:dyDescent="0.2">
      <c r="F1125" s="2"/>
      <c r="G1125" s="2"/>
      <c r="H1125" s="16"/>
      <c r="I1125" s="18"/>
      <c r="L1125" s="9"/>
      <c r="Q1125" s="77"/>
      <c r="R1125" s="87"/>
      <c r="S1125" s="87"/>
    </row>
    <row r="1126" spans="6:19" s="1" customFormat="1" x14ac:dyDescent="0.2">
      <c r="F1126" s="2"/>
      <c r="G1126" s="2"/>
      <c r="H1126" s="16"/>
      <c r="I1126" s="18"/>
      <c r="L1126" s="9"/>
      <c r="Q1126" s="77"/>
      <c r="R1126" s="87"/>
      <c r="S1126" s="87"/>
    </row>
    <row r="1127" spans="6:19" s="1" customFormat="1" x14ac:dyDescent="0.2">
      <c r="F1127" s="2"/>
      <c r="G1127" s="2"/>
      <c r="H1127" s="16"/>
      <c r="I1127" s="18"/>
      <c r="L1127" s="9"/>
      <c r="Q1127" s="77"/>
      <c r="R1127" s="87"/>
      <c r="S1127" s="87"/>
    </row>
    <row r="1128" spans="6:19" s="1" customFormat="1" x14ac:dyDescent="0.2">
      <c r="F1128" s="2"/>
      <c r="G1128" s="2"/>
      <c r="H1128" s="16"/>
      <c r="I1128" s="18"/>
      <c r="L1128" s="9"/>
      <c r="Q1128" s="77"/>
      <c r="R1128" s="87"/>
      <c r="S1128" s="87"/>
    </row>
    <row r="1129" spans="6:19" s="1" customFormat="1" x14ac:dyDescent="0.2">
      <c r="F1129" s="2"/>
      <c r="G1129" s="2"/>
      <c r="H1129" s="16"/>
      <c r="I1129" s="18"/>
      <c r="L1129" s="9"/>
      <c r="Q1129" s="77"/>
      <c r="R1129" s="87"/>
      <c r="S1129" s="87"/>
    </row>
    <row r="1130" spans="6:19" s="1" customFormat="1" x14ac:dyDescent="0.2">
      <c r="F1130" s="2"/>
      <c r="G1130" s="2"/>
      <c r="H1130" s="16"/>
      <c r="I1130" s="18"/>
      <c r="L1130" s="9"/>
      <c r="Q1130" s="77"/>
      <c r="R1130" s="87"/>
      <c r="S1130" s="87"/>
    </row>
    <row r="1131" spans="6:19" s="1" customFormat="1" x14ac:dyDescent="0.2">
      <c r="F1131" s="2"/>
      <c r="G1131" s="2"/>
      <c r="H1131" s="16"/>
      <c r="I1131" s="18"/>
      <c r="L1131" s="9"/>
      <c r="Q1131" s="77"/>
      <c r="R1131" s="87"/>
      <c r="S1131" s="87"/>
    </row>
    <row r="1132" spans="6:19" s="1" customFormat="1" x14ac:dyDescent="0.2">
      <c r="F1132" s="2"/>
      <c r="G1132" s="2"/>
      <c r="H1132" s="16"/>
      <c r="I1132" s="18"/>
      <c r="L1132" s="9"/>
      <c r="Q1132" s="77"/>
      <c r="R1132" s="87"/>
      <c r="S1132" s="87"/>
    </row>
    <row r="1133" spans="6:19" s="1" customFormat="1" x14ac:dyDescent="0.2">
      <c r="F1133" s="2"/>
      <c r="G1133" s="2"/>
      <c r="H1133" s="16"/>
      <c r="I1133" s="18"/>
      <c r="L1133" s="9"/>
      <c r="Q1133" s="77"/>
      <c r="R1133" s="87"/>
      <c r="S1133" s="87"/>
    </row>
    <row r="1134" spans="6:19" s="1" customFormat="1" x14ac:dyDescent="0.2">
      <c r="F1134" s="2"/>
      <c r="G1134" s="2"/>
      <c r="H1134" s="16"/>
      <c r="I1134" s="18"/>
      <c r="L1134" s="9"/>
      <c r="Q1134" s="77"/>
      <c r="R1134" s="87"/>
      <c r="S1134" s="87"/>
    </row>
    <row r="1135" spans="6:19" s="1" customFormat="1" x14ac:dyDescent="0.2">
      <c r="F1135" s="2"/>
      <c r="G1135" s="2"/>
      <c r="H1135" s="16"/>
      <c r="I1135" s="18"/>
      <c r="L1135" s="9"/>
      <c r="Q1135" s="77"/>
      <c r="R1135" s="87"/>
      <c r="S1135" s="87"/>
    </row>
    <row r="1136" spans="6:19" s="1" customFormat="1" x14ac:dyDescent="0.2">
      <c r="F1136" s="2"/>
      <c r="G1136" s="2"/>
      <c r="H1136" s="16"/>
      <c r="I1136" s="18"/>
      <c r="L1136" s="9"/>
      <c r="Q1136" s="77"/>
      <c r="R1136" s="87"/>
      <c r="S1136" s="87"/>
    </row>
    <row r="1137" spans="6:19" s="1" customFormat="1" x14ac:dyDescent="0.2">
      <c r="F1137" s="2"/>
      <c r="G1137" s="2"/>
      <c r="H1137" s="16"/>
      <c r="I1137" s="18"/>
      <c r="L1137" s="9"/>
      <c r="Q1137" s="77"/>
      <c r="R1137" s="87"/>
      <c r="S1137" s="87"/>
    </row>
    <row r="1138" spans="6:19" s="1" customFormat="1" x14ac:dyDescent="0.2">
      <c r="F1138" s="2"/>
      <c r="G1138" s="2"/>
      <c r="H1138" s="16"/>
      <c r="I1138" s="18"/>
      <c r="L1138" s="9"/>
      <c r="Q1138" s="77"/>
      <c r="R1138" s="87"/>
      <c r="S1138" s="87"/>
    </row>
    <row r="1139" spans="6:19" s="1" customFormat="1" x14ac:dyDescent="0.2">
      <c r="F1139" s="2"/>
      <c r="G1139" s="2"/>
      <c r="H1139" s="16"/>
      <c r="I1139" s="18"/>
      <c r="L1139" s="9"/>
      <c r="Q1139" s="77"/>
      <c r="R1139" s="87"/>
      <c r="S1139" s="87"/>
    </row>
    <row r="1140" spans="6:19" s="1" customFormat="1" x14ac:dyDescent="0.2">
      <c r="F1140" s="2"/>
      <c r="G1140" s="2"/>
      <c r="H1140" s="16"/>
      <c r="I1140" s="18"/>
      <c r="L1140" s="9"/>
      <c r="Q1140" s="77"/>
      <c r="R1140" s="87"/>
      <c r="S1140" s="87"/>
    </row>
    <row r="1141" spans="6:19" s="1" customFormat="1" x14ac:dyDescent="0.2">
      <c r="F1141" s="2"/>
      <c r="G1141" s="2"/>
      <c r="H1141" s="16"/>
      <c r="I1141" s="18"/>
      <c r="L1141" s="9"/>
      <c r="Q1141" s="77"/>
      <c r="R1141" s="87"/>
      <c r="S1141" s="87"/>
    </row>
    <row r="1142" spans="6:19" s="1" customFormat="1" x14ac:dyDescent="0.2">
      <c r="F1142" s="2"/>
      <c r="G1142" s="2"/>
      <c r="H1142" s="16"/>
      <c r="I1142" s="18"/>
      <c r="L1142" s="9"/>
      <c r="Q1142" s="77"/>
      <c r="R1142" s="87"/>
      <c r="S1142" s="87"/>
    </row>
    <row r="1143" spans="6:19" s="1" customFormat="1" x14ac:dyDescent="0.2">
      <c r="F1143" s="2"/>
      <c r="G1143" s="2"/>
      <c r="H1143" s="16"/>
      <c r="I1143" s="18"/>
      <c r="L1143" s="9"/>
      <c r="Q1143" s="77"/>
      <c r="R1143" s="87"/>
      <c r="S1143" s="87"/>
    </row>
    <row r="1144" spans="6:19" s="1" customFormat="1" x14ac:dyDescent="0.2">
      <c r="F1144" s="2"/>
      <c r="G1144" s="2"/>
      <c r="H1144" s="16"/>
      <c r="I1144" s="18"/>
      <c r="L1144" s="9"/>
      <c r="Q1144" s="77"/>
      <c r="R1144" s="87"/>
      <c r="S1144" s="87"/>
    </row>
    <row r="1145" spans="6:19" s="1" customFormat="1" x14ac:dyDescent="0.2">
      <c r="F1145" s="2"/>
      <c r="G1145" s="2"/>
      <c r="H1145" s="16"/>
      <c r="I1145" s="18"/>
      <c r="L1145" s="9"/>
      <c r="Q1145" s="77"/>
      <c r="R1145" s="87"/>
      <c r="S1145" s="87"/>
    </row>
    <row r="1146" spans="6:19" s="1" customFormat="1" x14ac:dyDescent="0.2">
      <c r="F1146" s="2"/>
      <c r="G1146" s="2"/>
      <c r="H1146" s="16"/>
      <c r="I1146" s="18"/>
      <c r="L1146" s="9"/>
      <c r="Q1146" s="77"/>
      <c r="R1146" s="87"/>
      <c r="S1146" s="87"/>
    </row>
    <row r="1147" spans="6:19" s="1" customFormat="1" x14ac:dyDescent="0.2">
      <c r="F1147" s="2"/>
      <c r="G1147" s="2"/>
      <c r="H1147" s="16"/>
      <c r="I1147" s="18"/>
      <c r="L1147" s="9"/>
      <c r="Q1147" s="77"/>
      <c r="R1147" s="87"/>
      <c r="S1147" s="87"/>
    </row>
    <row r="1148" spans="6:19" s="1" customFormat="1" x14ac:dyDescent="0.2">
      <c r="F1148" s="2"/>
      <c r="G1148" s="2"/>
      <c r="H1148" s="16"/>
      <c r="I1148" s="18"/>
      <c r="L1148" s="9"/>
      <c r="Q1148" s="77"/>
      <c r="R1148" s="87"/>
      <c r="S1148" s="87"/>
    </row>
    <row r="1149" spans="6:19" s="1" customFormat="1" x14ac:dyDescent="0.2">
      <c r="F1149" s="2"/>
      <c r="G1149" s="2"/>
      <c r="H1149" s="16"/>
      <c r="I1149" s="18"/>
      <c r="L1149" s="9"/>
      <c r="Q1149" s="77"/>
      <c r="R1149" s="87"/>
      <c r="S1149" s="87"/>
    </row>
    <row r="1150" spans="6:19" s="1" customFormat="1" x14ac:dyDescent="0.2">
      <c r="F1150" s="2"/>
      <c r="G1150" s="2"/>
      <c r="H1150" s="16"/>
      <c r="I1150" s="18"/>
      <c r="L1150" s="9"/>
      <c r="Q1150" s="77"/>
      <c r="R1150" s="87"/>
      <c r="S1150" s="87"/>
    </row>
    <row r="1151" spans="6:19" s="1" customFormat="1" x14ac:dyDescent="0.2">
      <c r="F1151" s="2"/>
      <c r="G1151" s="2"/>
      <c r="H1151" s="16"/>
      <c r="I1151" s="18"/>
      <c r="L1151" s="9"/>
      <c r="Q1151" s="77"/>
      <c r="R1151" s="87"/>
      <c r="S1151" s="87"/>
    </row>
    <row r="1152" spans="6:19" s="1" customFormat="1" x14ac:dyDescent="0.2">
      <c r="F1152" s="2"/>
      <c r="G1152" s="2"/>
      <c r="H1152" s="16"/>
      <c r="I1152" s="18"/>
      <c r="L1152" s="9"/>
      <c r="Q1152" s="77"/>
      <c r="R1152" s="87"/>
      <c r="S1152" s="87"/>
    </row>
    <row r="1153" spans="6:19" s="1" customFormat="1" x14ac:dyDescent="0.2">
      <c r="F1153" s="2"/>
      <c r="G1153" s="2"/>
      <c r="H1153" s="16"/>
      <c r="I1153" s="18"/>
      <c r="L1153" s="9"/>
      <c r="Q1153" s="77"/>
      <c r="R1153" s="87"/>
      <c r="S1153" s="87"/>
    </row>
    <row r="1154" spans="6:19" s="1" customFormat="1" x14ac:dyDescent="0.2">
      <c r="F1154" s="2"/>
      <c r="G1154" s="2"/>
      <c r="H1154" s="16"/>
      <c r="I1154" s="18"/>
      <c r="L1154" s="9"/>
      <c r="Q1154" s="77"/>
      <c r="R1154" s="87"/>
      <c r="S1154" s="87"/>
    </row>
    <row r="1155" spans="6:19" s="1" customFormat="1" x14ac:dyDescent="0.2">
      <c r="F1155" s="2"/>
      <c r="G1155" s="2"/>
      <c r="H1155" s="16"/>
      <c r="I1155" s="18"/>
      <c r="L1155" s="9"/>
      <c r="Q1155" s="77"/>
      <c r="R1155" s="87"/>
      <c r="S1155" s="87"/>
    </row>
    <row r="1156" spans="6:19" s="1" customFormat="1" x14ac:dyDescent="0.2">
      <c r="F1156" s="2"/>
      <c r="G1156" s="2"/>
      <c r="H1156" s="16"/>
      <c r="I1156" s="18"/>
      <c r="L1156" s="9"/>
      <c r="Q1156" s="77"/>
      <c r="R1156" s="87"/>
      <c r="S1156" s="87"/>
    </row>
    <row r="1157" spans="6:19" s="1" customFormat="1" x14ac:dyDescent="0.2">
      <c r="F1157" s="2"/>
      <c r="G1157" s="2"/>
      <c r="H1157" s="16"/>
      <c r="I1157" s="18"/>
      <c r="L1157" s="9"/>
      <c r="Q1157" s="77"/>
      <c r="R1157" s="87"/>
      <c r="S1157" s="87"/>
    </row>
    <row r="1158" spans="6:19" s="1" customFormat="1" x14ac:dyDescent="0.2">
      <c r="F1158" s="2"/>
      <c r="G1158" s="2"/>
      <c r="H1158" s="16"/>
      <c r="I1158" s="18"/>
      <c r="L1158" s="9"/>
      <c r="Q1158" s="77"/>
      <c r="R1158" s="87"/>
      <c r="S1158" s="87"/>
    </row>
    <row r="1159" spans="6:19" s="1" customFormat="1" x14ac:dyDescent="0.2">
      <c r="F1159" s="2"/>
      <c r="G1159" s="2"/>
      <c r="H1159" s="16"/>
      <c r="I1159" s="18"/>
      <c r="L1159" s="9"/>
      <c r="Q1159" s="77"/>
      <c r="R1159" s="87"/>
      <c r="S1159" s="87"/>
    </row>
    <row r="1160" spans="6:19" s="1" customFormat="1" x14ac:dyDescent="0.2">
      <c r="F1160" s="2"/>
      <c r="G1160" s="2"/>
      <c r="H1160" s="16"/>
      <c r="I1160" s="18"/>
      <c r="L1160" s="9"/>
      <c r="Q1160" s="77"/>
      <c r="R1160" s="87"/>
      <c r="S1160" s="87"/>
    </row>
    <row r="1161" spans="6:19" s="1" customFormat="1" x14ac:dyDescent="0.2">
      <c r="F1161" s="2"/>
      <c r="G1161" s="2"/>
      <c r="H1161" s="16"/>
      <c r="I1161" s="18"/>
      <c r="L1161" s="9"/>
      <c r="Q1161" s="77"/>
      <c r="R1161" s="87"/>
      <c r="S1161" s="87"/>
    </row>
    <row r="1162" spans="6:19" s="1" customFormat="1" x14ac:dyDescent="0.2">
      <c r="F1162" s="2"/>
      <c r="G1162" s="2"/>
      <c r="H1162" s="16"/>
      <c r="I1162" s="18"/>
      <c r="L1162" s="9"/>
      <c r="Q1162" s="77"/>
      <c r="R1162" s="87"/>
      <c r="S1162" s="87"/>
    </row>
    <row r="1163" spans="6:19" s="1" customFormat="1" x14ac:dyDescent="0.2">
      <c r="F1163" s="2"/>
      <c r="G1163" s="2"/>
      <c r="H1163" s="16"/>
      <c r="I1163" s="18"/>
      <c r="L1163" s="9"/>
      <c r="Q1163" s="77"/>
      <c r="R1163" s="87"/>
      <c r="S1163" s="87"/>
    </row>
    <row r="1164" spans="6:19" s="1" customFormat="1" x14ac:dyDescent="0.2">
      <c r="F1164" s="2"/>
      <c r="G1164" s="2"/>
      <c r="H1164" s="16"/>
      <c r="I1164" s="18"/>
      <c r="L1164" s="9"/>
      <c r="Q1164" s="77"/>
      <c r="R1164" s="87"/>
      <c r="S1164" s="87"/>
    </row>
    <row r="1165" spans="6:19" s="1" customFormat="1" x14ac:dyDescent="0.2">
      <c r="F1165" s="2"/>
      <c r="G1165" s="2"/>
      <c r="H1165" s="16"/>
      <c r="I1165" s="18"/>
      <c r="L1165" s="9"/>
      <c r="Q1165" s="77"/>
      <c r="R1165" s="87"/>
      <c r="S1165" s="87"/>
    </row>
    <row r="1166" spans="6:19" s="1" customFormat="1" x14ac:dyDescent="0.2">
      <c r="F1166" s="2"/>
      <c r="G1166" s="2"/>
      <c r="H1166" s="16"/>
      <c r="I1166" s="18"/>
      <c r="L1166" s="9"/>
      <c r="Q1166" s="77"/>
      <c r="R1166" s="87"/>
      <c r="S1166" s="87"/>
    </row>
    <row r="1167" spans="6:19" s="1" customFormat="1" x14ac:dyDescent="0.2">
      <c r="F1167" s="2"/>
      <c r="G1167" s="2"/>
      <c r="H1167" s="16"/>
      <c r="I1167" s="18"/>
      <c r="L1167" s="9"/>
      <c r="Q1167" s="77"/>
      <c r="R1167" s="87"/>
      <c r="S1167" s="87"/>
    </row>
    <row r="1168" spans="6:19" s="1" customFormat="1" x14ac:dyDescent="0.2">
      <c r="F1168" s="2"/>
      <c r="G1168" s="2"/>
      <c r="H1168" s="16"/>
      <c r="I1168" s="18"/>
      <c r="L1168" s="9"/>
      <c r="Q1168" s="77"/>
      <c r="R1168" s="87"/>
      <c r="S1168" s="87"/>
    </row>
    <row r="1169" spans="6:19" s="1" customFormat="1" x14ac:dyDescent="0.2">
      <c r="F1169" s="2"/>
      <c r="G1169" s="2"/>
      <c r="H1169" s="16"/>
      <c r="I1169" s="18"/>
      <c r="L1169" s="9"/>
      <c r="Q1169" s="77"/>
      <c r="R1169" s="87"/>
      <c r="S1169" s="87"/>
    </row>
    <row r="1170" spans="6:19" s="1" customFormat="1" x14ac:dyDescent="0.2">
      <c r="F1170" s="2"/>
      <c r="G1170" s="2"/>
      <c r="H1170" s="16"/>
      <c r="I1170" s="18"/>
      <c r="L1170" s="9"/>
      <c r="Q1170" s="77"/>
      <c r="R1170" s="87"/>
      <c r="S1170" s="87"/>
    </row>
    <row r="1171" spans="6:19" s="1" customFormat="1" x14ac:dyDescent="0.2">
      <c r="F1171" s="2"/>
      <c r="G1171" s="2"/>
      <c r="H1171" s="16"/>
      <c r="I1171" s="18"/>
      <c r="L1171" s="9"/>
      <c r="Q1171" s="77"/>
      <c r="R1171" s="87"/>
      <c r="S1171" s="87"/>
    </row>
    <row r="1172" spans="6:19" s="1" customFormat="1" x14ac:dyDescent="0.2">
      <c r="F1172" s="2"/>
      <c r="G1172" s="2"/>
      <c r="H1172" s="16"/>
      <c r="I1172" s="18"/>
      <c r="L1172" s="9"/>
      <c r="Q1172" s="77"/>
      <c r="R1172" s="87"/>
      <c r="S1172" s="87"/>
    </row>
    <row r="1173" spans="6:19" s="1" customFormat="1" x14ac:dyDescent="0.2">
      <c r="F1173" s="2"/>
      <c r="G1173" s="2"/>
      <c r="H1173" s="16"/>
      <c r="I1173" s="18"/>
      <c r="L1173" s="9"/>
      <c r="Q1173" s="77"/>
      <c r="R1173" s="87"/>
      <c r="S1173" s="87"/>
    </row>
    <row r="1174" spans="6:19" s="1" customFormat="1" x14ac:dyDescent="0.2">
      <c r="F1174" s="2"/>
      <c r="G1174" s="2"/>
      <c r="H1174" s="16"/>
      <c r="I1174" s="18"/>
      <c r="L1174" s="9"/>
      <c r="Q1174" s="77"/>
      <c r="R1174" s="87"/>
      <c r="S1174" s="87"/>
    </row>
    <row r="1175" spans="6:19" s="1" customFormat="1" x14ac:dyDescent="0.2">
      <c r="F1175" s="2"/>
      <c r="G1175" s="2"/>
      <c r="H1175" s="16"/>
      <c r="I1175" s="18"/>
      <c r="L1175" s="9"/>
      <c r="Q1175" s="77"/>
      <c r="R1175" s="87"/>
      <c r="S1175" s="87"/>
    </row>
    <row r="1176" spans="6:19" s="1" customFormat="1" x14ac:dyDescent="0.2">
      <c r="F1176" s="2"/>
      <c r="G1176" s="2"/>
      <c r="H1176" s="16"/>
      <c r="I1176" s="18"/>
      <c r="L1176" s="9"/>
      <c r="Q1176" s="77"/>
      <c r="R1176" s="87"/>
      <c r="S1176" s="87"/>
    </row>
    <row r="1177" spans="6:19" s="1" customFormat="1" x14ac:dyDescent="0.2">
      <c r="F1177" s="2"/>
      <c r="G1177" s="2"/>
      <c r="H1177" s="16"/>
      <c r="I1177" s="18"/>
      <c r="L1177" s="9"/>
      <c r="Q1177" s="77"/>
      <c r="R1177" s="87"/>
      <c r="S1177" s="87"/>
    </row>
    <row r="1178" spans="6:19" s="1" customFormat="1" x14ac:dyDescent="0.2">
      <c r="F1178" s="2"/>
      <c r="G1178" s="2"/>
      <c r="H1178" s="16"/>
      <c r="I1178" s="18"/>
      <c r="L1178" s="9"/>
      <c r="Q1178" s="77"/>
      <c r="R1178" s="87"/>
      <c r="S1178" s="87"/>
    </row>
    <row r="1179" spans="6:19" s="1" customFormat="1" x14ac:dyDescent="0.2">
      <c r="F1179" s="2"/>
      <c r="G1179" s="2"/>
      <c r="H1179" s="16"/>
      <c r="I1179" s="18"/>
      <c r="L1179" s="9"/>
      <c r="Q1179" s="77"/>
      <c r="R1179" s="87"/>
      <c r="S1179" s="87"/>
    </row>
    <row r="1180" spans="6:19" s="1" customFormat="1" x14ac:dyDescent="0.2">
      <c r="F1180" s="2"/>
      <c r="G1180" s="2"/>
      <c r="H1180" s="16"/>
      <c r="I1180" s="18"/>
      <c r="L1180" s="9"/>
      <c r="Q1180" s="77"/>
      <c r="R1180" s="87"/>
      <c r="S1180" s="87"/>
    </row>
    <row r="1181" spans="6:19" s="1" customFormat="1" x14ac:dyDescent="0.2">
      <c r="F1181" s="2"/>
      <c r="G1181" s="2"/>
      <c r="H1181" s="16"/>
      <c r="I1181" s="18"/>
      <c r="L1181" s="9"/>
      <c r="Q1181" s="77"/>
      <c r="R1181" s="87"/>
      <c r="S1181" s="87"/>
    </row>
    <row r="1182" spans="6:19" s="1" customFormat="1" x14ac:dyDescent="0.2">
      <c r="F1182" s="2"/>
      <c r="G1182" s="2"/>
      <c r="H1182" s="16"/>
      <c r="I1182" s="18"/>
      <c r="L1182" s="9"/>
      <c r="Q1182" s="77"/>
      <c r="R1182" s="87"/>
      <c r="S1182" s="87"/>
    </row>
    <row r="1183" spans="6:19" s="1" customFormat="1" x14ac:dyDescent="0.2">
      <c r="F1183" s="2"/>
      <c r="G1183" s="2"/>
      <c r="H1183" s="16"/>
      <c r="I1183" s="18"/>
      <c r="L1183" s="9"/>
      <c r="Q1183" s="77"/>
      <c r="R1183" s="87"/>
      <c r="S1183" s="87"/>
    </row>
    <row r="1184" spans="6:19" s="1" customFormat="1" x14ac:dyDescent="0.2">
      <c r="F1184" s="2"/>
      <c r="G1184" s="2"/>
      <c r="H1184" s="16"/>
      <c r="I1184" s="18"/>
      <c r="L1184" s="9"/>
      <c r="Q1184" s="77"/>
      <c r="R1184" s="87"/>
      <c r="S1184" s="87"/>
    </row>
    <row r="1185" spans="6:19" s="1" customFormat="1" x14ac:dyDescent="0.2">
      <c r="F1185" s="2"/>
      <c r="G1185" s="2"/>
      <c r="H1185" s="16"/>
      <c r="I1185" s="18"/>
      <c r="L1185" s="9"/>
      <c r="Q1185" s="77"/>
      <c r="R1185" s="87"/>
      <c r="S1185" s="87"/>
    </row>
    <row r="1186" spans="6:19" s="1" customFormat="1" x14ac:dyDescent="0.2">
      <c r="F1186" s="2"/>
      <c r="G1186" s="2"/>
      <c r="H1186" s="16"/>
      <c r="I1186" s="18"/>
      <c r="L1186" s="9"/>
      <c r="Q1186" s="77"/>
      <c r="R1186" s="87"/>
      <c r="S1186" s="87"/>
    </row>
    <row r="1187" spans="6:19" s="1" customFormat="1" x14ac:dyDescent="0.2">
      <c r="F1187" s="2"/>
      <c r="G1187" s="2"/>
      <c r="H1187" s="16"/>
      <c r="I1187" s="18"/>
      <c r="L1187" s="9"/>
      <c r="Q1187" s="77"/>
      <c r="R1187" s="87"/>
      <c r="S1187" s="87"/>
    </row>
    <row r="1188" spans="6:19" s="1" customFormat="1" x14ac:dyDescent="0.2">
      <c r="F1188" s="2"/>
      <c r="G1188" s="2"/>
      <c r="H1188" s="16"/>
      <c r="I1188" s="18"/>
      <c r="L1188" s="9"/>
      <c r="Q1188" s="77"/>
      <c r="R1188" s="87"/>
      <c r="S1188" s="87"/>
    </row>
    <row r="1189" spans="6:19" s="1" customFormat="1" x14ac:dyDescent="0.2">
      <c r="F1189" s="2"/>
      <c r="G1189" s="2"/>
      <c r="H1189" s="16"/>
      <c r="I1189" s="18"/>
      <c r="L1189" s="9"/>
      <c r="Q1189" s="77"/>
      <c r="R1189" s="87"/>
      <c r="S1189" s="87"/>
    </row>
    <row r="1190" spans="6:19" s="1" customFormat="1" x14ac:dyDescent="0.2">
      <c r="F1190" s="2"/>
      <c r="G1190" s="2"/>
      <c r="H1190" s="16"/>
      <c r="I1190" s="18"/>
      <c r="L1190" s="9"/>
      <c r="Q1190" s="77"/>
      <c r="R1190" s="87"/>
      <c r="S1190" s="87"/>
    </row>
    <row r="1191" spans="6:19" s="1" customFormat="1" x14ac:dyDescent="0.2">
      <c r="F1191" s="2"/>
      <c r="G1191" s="2"/>
      <c r="H1191" s="16"/>
      <c r="I1191" s="18"/>
      <c r="L1191" s="9"/>
      <c r="Q1191" s="77"/>
      <c r="R1191" s="87"/>
      <c r="S1191" s="87"/>
    </row>
    <row r="1192" spans="6:19" s="1" customFormat="1" x14ac:dyDescent="0.2">
      <c r="F1192" s="2"/>
      <c r="G1192" s="2"/>
      <c r="H1192" s="16"/>
      <c r="I1192" s="18"/>
      <c r="L1192" s="9"/>
      <c r="Q1192" s="77"/>
      <c r="R1192" s="87"/>
      <c r="S1192" s="87"/>
    </row>
    <row r="1193" spans="6:19" s="1" customFormat="1" x14ac:dyDescent="0.2">
      <c r="F1193" s="2"/>
      <c r="G1193" s="2"/>
      <c r="H1193" s="16"/>
      <c r="I1193" s="18"/>
      <c r="L1193" s="9"/>
      <c r="Q1193" s="77"/>
      <c r="R1193" s="87"/>
      <c r="S1193" s="87"/>
    </row>
    <row r="1194" spans="6:19" s="1" customFormat="1" x14ac:dyDescent="0.2">
      <c r="F1194" s="2"/>
      <c r="G1194" s="2"/>
      <c r="H1194" s="16"/>
      <c r="I1194" s="18"/>
      <c r="L1194" s="9"/>
      <c r="Q1194" s="77"/>
      <c r="R1194" s="87"/>
      <c r="S1194" s="87"/>
    </row>
    <row r="1195" spans="6:19" s="1" customFormat="1" x14ac:dyDescent="0.2">
      <c r="F1195" s="2"/>
      <c r="G1195" s="2"/>
      <c r="H1195" s="16"/>
      <c r="I1195" s="18"/>
      <c r="L1195" s="9"/>
      <c r="Q1195" s="77"/>
      <c r="R1195" s="87"/>
      <c r="S1195" s="87"/>
    </row>
    <row r="1196" spans="6:19" s="1" customFormat="1" x14ac:dyDescent="0.2">
      <c r="F1196" s="2"/>
      <c r="G1196" s="2"/>
      <c r="H1196" s="16"/>
      <c r="I1196" s="18"/>
      <c r="L1196" s="9"/>
      <c r="Q1196" s="77"/>
      <c r="R1196" s="87"/>
      <c r="S1196" s="87"/>
    </row>
    <row r="1197" spans="6:19" s="1" customFormat="1" x14ac:dyDescent="0.2">
      <c r="F1197" s="2"/>
      <c r="G1197" s="2"/>
      <c r="H1197" s="16"/>
      <c r="I1197" s="18"/>
      <c r="L1197" s="9"/>
      <c r="Q1197" s="77"/>
      <c r="R1197" s="87"/>
      <c r="S1197" s="87"/>
    </row>
    <row r="1198" spans="6:19" s="1" customFormat="1" x14ac:dyDescent="0.2">
      <c r="F1198" s="2"/>
      <c r="G1198" s="2"/>
      <c r="H1198" s="16"/>
      <c r="I1198" s="18"/>
      <c r="L1198" s="9"/>
      <c r="Q1198" s="77"/>
      <c r="R1198" s="87"/>
      <c r="S1198" s="87"/>
    </row>
    <row r="1199" spans="6:19" s="1" customFormat="1" x14ac:dyDescent="0.2">
      <c r="F1199" s="2"/>
      <c r="G1199" s="2"/>
      <c r="H1199" s="16"/>
      <c r="I1199" s="18"/>
      <c r="L1199" s="9"/>
      <c r="Q1199" s="77"/>
      <c r="R1199" s="87"/>
      <c r="S1199" s="87"/>
    </row>
    <row r="1200" spans="6:19" s="1" customFormat="1" x14ac:dyDescent="0.2">
      <c r="F1200" s="2"/>
      <c r="G1200" s="2"/>
      <c r="H1200" s="16"/>
      <c r="I1200" s="18"/>
      <c r="L1200" s="9"/>
      <c r="Q1200" s="77"/>
      <c r="R1200" s="87"/>
      <c r="S1200" s="87"/>
    </row>
    <row r="1201" spans="6:19" s="1" customFormat="1" x14ac:dyDescent="0.2">
      <c r="F1201" s="2"/>
      <c r="G1201" s="2"/>
      <c r="H1201" s="16"/>
      <c r="I1201" s="18"/>
      <c r="L1201" s="9"/>
      <c r="Q1201" s="77"/>
      <c r="R1201" s="87"/>
      <c r="S1201" s="87"/>
    </row>
    <row r="1202" spans="6:19" s="1" customFormat="1" x14ac:dyDescent="0.2">
      <c r="F1202" s="2"/>
      <c r="G1202" s="2"/>
      <c r="H1202" s="16"/>
      <c r="I1202" s="18"/>
      <c r="L1202" s="9"/>
      <c r="Q1202" s="77"/>
      <c r="R1202" s="87"/>
      <c r="S1202" s="87"/>
    </row>
    <row r="1203" spans="6:19" s="1" customFormat="1" x14ac:dyDescent="0.2">
      <c r="F1203" s="2"/>
      <c r="G1203" s="2"/>
      <c r="H1203" s="16"/>
      <c r="I1203" s="18"/>
      <c r="L1203" s="9"/>
      <c r="Q1203" s="77"/>
      <c r="R1203" s="87"/>
      <c r="S1203" s="87"/>
    </row>
    <row r="1204" spans="6:19" s="1" customFormat="1" x14ac:dyDescent="0.2">
      <c r="F1204" s="2"/>
      <c r="G1204" s="2"/>
      <c r="H1204" s="16"/>
      <c r="I1204" s="18"/>
      <c r="L1204" s="9"/>
      <c r="Q1204" s="77"/>
      <c r="R1204" s="87"/>
      <c r="S1204" s="87"/>
    </row>
    <row r="1205" spans="6:19" s="1" customFormat="1" x14ac:dyDescent="0.2">
      <c r="F1205" s="2"/>
      <c r="G1205" s="2"/>
      <c r="H1205" s="16"/>
      <c r="I1205" s="18"/>
      <c r="L1205" s="9"/>
      <c r="Q1205" s="77"/>
      <c r="R1205" s="87"/>
      <c r="S1205" s="87"/>
    </row>
    <row r="1206" spans="6:19" s="1" customFormat="1" x14ac:dyDescent="0.2">
      <c r="F1206" s="2"/>
      <c r="G1206" s="2"/>
      <c r="H1206" s="16"/>
      <c r="I1206" s="18"/>
      <c r="L1206" s="9"/>
      <c r="Q1206" s="77"/>
      <c r="R1206" s="87"/>
      <c r="S1206" s="87"/>
    </row>
    <row r="1207" spans="6:19" s="1" customFormat="1" x14ac:dyDescent="0.2">
      <c r="F1207" s="2"/>
      <c r="G1207" s="2"/>
      <c r="H1207" s="16"/>
      <c r="I1207" s="18"/>
      <c r="L1207" s="9"/>
      <c r="Q1207" s="77"/>
      <c r="R1207" s="87"/>
      <c r="S1207" s="87"/>
    </row>
    <row r="1208" spans="6:19" s="1" customFormat="1" x14ac:dyDescent="0.2">
      <c r="F1208" s="2"/>
      <c r="G1208" s="2"/>
      <c r="H1208" s="16"/>
      <c r="I1208" s="18"/>
      <c r="L1208" s="9"/>
      <c r="Q1208" s="77"/>
      <c r="R1208" s="87"/>
      <c r="S1208" s="87"/>
    </row>
    <row r="1209" spans="6:19" s="1" customFormat="1" x14ac:dyDescent="0.2">
      <c r="F1209" s="2"/>
      <c r="G1209" s="2"/>
      <c r="H1209" s="16"/>
      <c r="I1209" s="18"/>
      <c r="L1209" s="9"/>
      <c r="Q1209" s="77"/>
      <c r="R1209" s="87"/>
      <c r="S1209" s="87"/>
    </row>
    <row r="1210" spans="6:19" s="1" customFormat="1" x14ac:dyDescent="0.2">
      <c r="F1210" s="2"/>
      <c r="G1210" s="2"/>
      <c r="H1210" s="16"/>
      <c r="I1210" s="18"/>
      <c r="L1210" s="9"/>
      <c r="Q1210" s="77"/>
      <c r="R1210" s="87"/>
      <c r="S1210" s="87"/>
    </row>
    <row r="1211" spans="6:19" s="1" customFormat="1" x14ac:dyDescent="0.2">
      <c r="F1211" s="2"/>
      <c r="G1211" s="2"/>
      <c r="H1211" s="16"/>
      <c r="I1211" s="18"/>
      <c r="L1211" s="9"/>
      <c r="Q1211" s="77"/>
      <c r="R1211" s="87"/>
      <c r="S1211" s="87"/>
    </row>
    <row r="1212" spans="6:19" s="1" customFormat="1" x14ac:dyDescent="0.2">
      <c r="F1212" s="2"/>
      <c r="G1212" s="2"/>
      <c r="H1212" s="16"/>
      <c r="I1212" s="18"/>
      <c r="L1212" s="9"/>
      <c r="Q1212" s="77"/>
      <c r="R1212" s="87"/>
      <c r="S1212" s="87"/>
    </row>
    <row r="1213" spans="6:19" s="1" customFormat="1" x14ac:dyDescent="0.2">
      <c r="F1213" s="2"/>
      <c r="G1213" s="2"/>
      <c r="H1213" s="16"/>
      <c r="I1213" s="18"/>
      <c r="L1213" s="9"/>
      <c r="Q1213" s="77"/>
      <c r="R1213" s="87"/>
      <c r="S1213" s="87"/>
    </row>
    <row r="1214" spans="6:19" s="1" customFormat="1" x14ac:dyDescent="0.2">
      <c r="F1214" s="2"/>
      <c r="G1214" s="2"/>
      <c r="H1214" s="16"/>
      <c r="I1214" s="18"/>
      <c r="L1214" s="9"/>
      <c r="Q1214" s="77"/>
      <c r="R1214" s="87"/>
      <c r="S1214" s="87"/>
    </row>
    <row r="1215" spans="6:19" s="1" customFormat="1" x14ac:dyDescent="0.2">
      <c r="F1215" s="2"/>
      <c r="G1215" s="2"/>
      <c r="H1215" s="16"/>
      <c r="I1215" s="18"/>
      <c r="L1215" s="9"/>
      <c r="Q1215" s="77"/>
      <c r="R1215" s="87"/>
      <c r="S1215" s="87"/>
    </row>
    <row r="1216" spans="6:19" s="1" customFormat="1" x14ac:dyDescent="0.2">
      <c r="F1216" s="2"/>
      <c r="G1216" s="2"/>
      <c r="H1216" s="16"/>
      <c r="I1216" s="18"/>
      <c r="L1216" s="9"/>
      <c r="Q1216" s="77"/>
      <c r="R1216" s="87"/>
      <c r="S1216" s="87"/>
    </row>
    <row r="1217" spans="6:19" s="1" customFormat="1" x14ac:dyDescent="0.2">
      <c r="F1217" s="2"/>
      <c r="G1217" s="2"/>
      <c r="H1217" s="16"/>
      <c r="I1217" s="18"/>
      <c r="L1217" s="9"/>
      <c r="Q1217" s="77"/>
      <c r="R1217" s="87"/>
      <c r="S1217" s="87"/>
    </row>
    <row r="1218" spans="6:19" s="1" customFormat="1" x14ac:dyDescent="0.2">
      <c r="F1218" s="2"/>
      <c r="G1218" s="2"/>
      <c r="H1218" s="16"/>
      <c r="I1218" s="18"/>
      <c r="L1218" s="9"/>
      <c r="Q1218" s="77"/>
      <c r="R1218" s="87"/>
      <c r="S1218" s="87"/>
    </row>
    <row r="1219" spans="6:19" s="1" customFormat="1" x14ac:dyDescent="0.2">
      <c r="F1219" s="2"/>
      <c r="G1219" s="2"/>
      <c r="H1219" s="16"/>
      <c r="I1219" s="18"/>
      <c r="L1219" s="9"/>
      <c r="Q1219" s="77"/>
      <c r="R1219" s="87"/>
      <c r="S1219" s="87"/>
    </row>
    <row r="1220" spans="6:19" s="1" customFormat="1" x14ac:dyDescent="0.2">
      <c r="F1220" s="2"/>
      <c r="G1220" s="2"/>
      <c r="H1220" s="16"/>
      <c r="I1220" s="18"/>
      <c r="L1220" s="9"/>
      <c r="Q1220" s="77"/>
      <c r="R1220" s="87"/>
      <c r="S1220" s="87"/>
    </row>
    <row r="1221" spans="6:19" s="1" customFormat="1" x14ac:dyDescent="0.2">
      <c r="F1221" s="2"/>
      <c r="G1221" s="2"/>
      <c r="H1221" s="16"/>
      <c r="I1221" s="18"/>
      <c r="L1221" s="9"/>
      <c r="Q1221" s="77"/>
      <c r="R1221" s="87"/>
      <c r="S1221" s="87"/>
    </row>
    <row r="1222" spans="6:19" s="1" customFormat="1" x14ac:dyDescent="0.2">
      <c r="F1222" s="2"/>
      <c r="G1222" s="2"/>
      <c r="H1222" s="16"/>
      <c r="I1222" s="18"/>
      <c r="L1222" s="9"/>
      <c r="Q1222" s="77"/>
      <c r="R1222" s="87"/>
      <c r="S1222" s="87"/>
    </row>
    <row r="1223" spans="6:19" s="1" customFormat="1" x14ac:dyDescent="0.2">
      <c r="F1223" s="2"/>
      <c r="G1223" s="2"/>
      <c r="H1223" s="16"/>
      <c r="I1223" s="18"/>
      <c r="L1223" s="9"/>
      <c r="Q1223" s="77"/>
      <c r="R1223" s="87"/>
      <c r="S1223" s="87"/>
    </row>
    <row r="1224" spans="6:19" s="1" customFormat="1" x14ac:dyDescent="0.2">
      <c r="F1224" s="2"/>
      <c r="G1224" s="2"/>
      <c r="H1224" s="16"/>
      <c r="I1224" s="18"/>
      <c r="L1224" s="9"/>
      <c r="Q1224" s="77"/>
      <c r="R1224" s="87"/>
      <c r="S1224" s="87"/>
    </row>
    <row r="1225" spans="6:19" s="1" customFormat="1" x14ac:dyDescent="0.2">
      <c r="F1225" s="2"/>
      <c r="G1225" s="2"/>
      <c r="H1225" s="16"/>
      <c r="I1225" s="18"/>
      <c r="L1225" s="9"/>
      <c r="Q1225" s="77"/>
      <c r="R1225" s="87"/>
      <c r="S1225" s="87"/>
    </row>
    <row r="1226" spans="6:19" s="1" customFormat="1" x14ac:dyDescent="0.2">
      <c r="F1226" s="2"/>
      <c r="G1226" s="2"/>
      <c r="H1226" s="16"/>
      <c r="I1226" s="18"/>
      <c r="L1226" s="9"/>
      <c r="Q1226" s="77"/>
      <c r="R1226" s="87"/>
      <c r="S1226" s="87"/>
    </row>
    <row r="1227" spans="6:19" s="1" customFormat="1" x14ac:dyDescent="0.2">
      <c r="F1227" s="2"/>
      <c r="G1227" s="2"/>
      <c r="H1227" s="16"/>
      <c r="I1227" s="18"/>
      <c r="L1227" s="9"/>
      <c r="Q1227" s="77"/>
      <c r="R1227" s="87"/>
      <c r="S1227" s="87"/>
    </row>
    <row r="1228" spans="6:19" s="1" customFormat="1" x14ac:dyDescent="0.2">
      <c r="F1228" s="2"/>
      <c r="G1228" s="2"/>
      <c r="H1228" s="16"/>
      <c r="I1228" s="18"/>
      <c r="L1228" s="9"/>
      <c r="Q1228" s="77"/>
      <c r="R1228" s="87"/>
      <c r="S1228" s="87"/>
    </row>
    <row r="1229" spans="6:19" s="1" customFormat="1" x14ac:dyDescent="0.2">
      <c r="F1229" s="2"/>
      <c r="G1229" s="2"/>
      <c r="H1229" s="16"/>
      <c r="I1229" s="18"/>
      <c r="L1229" s="9"/>
      <c r="Q1229" s="77"/>
      <c r="R1229" s="87"/>
      <c r="S1229" s="87"/>
    </row>
    <row r="1230" spans="6:19" s="1" customFormat="1" x14ac:dyDescent="0.2">
      <c r="F1230" s="2"/>
      <c r="G1230" s="2"/>
      <c r="H1230" s="16"/>
      <c r="I1230" s="18"/>
      <c r="L1230" s="9"/>
      <c r="Q1230" s="77"/>
      <c r="R1230" s="87"/>
      <c r="S1230" s="87"/>
    </row>
    <row r="1231" spans="6:19" s="1" customFormat="1" x14ac:dyDescent="0.2">
      <c r="F1231" s="2"/>
      <c r="G1231" s="2"/>
      <c r="H1231" s="16"/>
      <c r="I1231" s="18"/>
      <c r="L1231" s="9"/>
      <c r="Q1231" s="77"/>
      <c r="R1231" s="87"/>
      <c r="S1231" s="87"/>
    </row>
    <row r="1232" spans="6:19" s="1" customFormat="1" x14ac:dyDescent="0.2">
      <c r="F1232" s="2"/>
      <c r="G1232" s="2"/>
      <c r="H1232" s="16"/>
      <c r="I1232" s="18"/>
      <c r="L1232" s="9"/>
      <c r="Q1232" s="77"/>
      <c r="R1232" s="87"/>
      <c r="S1232" s="87"/>
    </row>
    <row r="1233" spans="6:19" s="1" customFormat="1" x14ac:dyDescent="0.2">
      <c r="F1233" s="2"/>
      <c r="G1233" s="2"/>
      <c r="H1233" s="16"/>
      <c r="I1233" s="18"/>
      <c r="L1233" s="9"/>
      <c r="Q1233" s="77"/>
      <c r="R1233" s="87"/>
      <c r="S1233" s="87"/>
    </row>
    <row r="1234" spans="6:19" s="1" customFormat="1" x14ac:dyDescent="0.2">
      <c r="F1234" s="2"/>
      <c r="G1234" s="2"/>
      <c r="H1234" s="16"/>
      <c r="I1234" s="18"/>
      <c r="L1234" s="9"/>
      <c r="Q1234" s="77"/>
      <c r="R1234" s="87"/>
      <c r="S1234" s="87"/>
    </row>
    <row r="1235" spans="6:19" s="1" customFormat="1" x14ac:dyDescent="0.2">
      <c r="F1235" s="2"/>
      <c r="G1235" s="2"/>
      <c r="H1235" s="16"/>
      <c r="I1235" s="18"/>
      <c r="L1235" s="9"/>
      <c r="Q1235" s="77"/>
      <c r="R1235" s="87"/>
      <c r="S1235" s="87"/>
    </row>
    <row r="1236" spans="6:19" s="1" customFormat="1" x14ac:dyDescent="0.2">
      <c r="F1236" s="2"/>
      <c r="G1236" s="2"/>
      <c r="H1236" s="16"/>
      <c r="I1236" s="18"/>
      <c r="L1236" s="9"/>
      <c r="Q1236" s="77"/>
      <c r="R1236" s="87"/>
      <c r="S1236" s="87"/>
    </row>
    <row r="1237" spans="6:19" s="1" customFormat="1" x14ac:dyDescent="0.2">
      <c r="F1237" s="2"/>
      <c r="G1237" s="2"/>
      <c r="H1237" s="16"/>
      <c r="I1237" s="18"/>
      <c r="L1237" s="9"/>
      <c r="Q1237" s="77"/>
      <c r="R1237" s="87"/>
      <c r="S1237" s="87"/>
    </row>
    <row r="1238" spans="6:19" s="1" customFormat="1" x14ac:dyDescent="0.2">
      <c r="F1238" s="2"/>
      <c r="G1238" s="2"/>
      <c r="H1238" s="16"/>
      <c r="I1238" s="18"/>
      <c r="L1238" s="9"/>
      <c r="Q1238" s="77"/>
      <c r="R1238" s="87"/>
      <c r="S1238" s="87"/>
    </row>
    <row r="1239" spans="6:19" s="1" customFormat="1" x14ac:dyDescent="0.2">
      <c r="F1239" s="2"/>
      <c r="G1239" s="2"/>
      <c r="H1239" s="16"/>
      <c r="I1239" s="18"/>
      <c r="L1239" s="9"/>
      <c r="Q1239" s="77"/>
      <c r="R1239" s="87"/>
      <c r="S1239" s="87"/>
    </row>
    <row r="1240" spans="6:19" s="1" customFormat="1" x14ac:dyDescent="0.2">
      <c r="F1240" s="2"/>
      <c r="G1240" s="2"/>
      <c r="H1240" s="16"/>
      <c r="I1240" s="18"/>
      <c r="L1240" s="9"/>
      <c r="Q1240" s="77"/>
      <c r="R1240" s="87"/>
      <c r="S1240" s="87"/>
    </row>
    <row r="1241" spans="6:19" s="1" customFormat="1" x14ac:dyDescent="0.2">
      <c r="F1241" s="2"/>
      <c r="G1241" s="2"/>
      <c r="H1241" s="16"/>
      <c r="I1241" s="18"/>
      <c r="L1241" s="9"/>
      <c r="Q1241" s="77"/>
      <c r="R1241" s="87"/>
      <c r="S1241" s="87"/>
    </row>
    <row r="1242" spans="6:19" s="1" customFormat="1" x14ac:dyDescent="0.2">
      <c r="F1242" s="2"/>
      <c r="G1242" s="2"/>
      <c r="H1242" s="16"/>
      <c r="I1242" s="18"/>
      <c r="L1242" s="9"/>
      <c r="Q1242" s="77"/>
      <c r="R1242" s="87"/>
      <c r="S1242" s="87"/>
    </row>
    <row r="1243" spans="6:19" s="1" customFormat="1" x14ac:dyDescent="0.2">
      <c r="F1243" s="2"/>
      <c r="G1243" s="2"/>
      <c r="H1243" s="16"/>
      <c r="I1243" s="18"/>
      <c r="L1243" s="9"/>
      <c r="Q1243" s="77"/>
      <c r="R1243" s="87"/>
      <c r="S1243" s="87"/>
    </row>
    <row r="1244" spans="6:19" s="1" customFormat="1" x14ac:dyDescent="0.2">
      <c r="F1244" s="2"/>
      <c r="G1244" s="2"/>
      <c r="H1244" s="16"/>
      <c r="I1244" s="18"/>
      <c r="L1244" s="9"/>
      <c r="Q1244" s="77"/>
      <c r="R1244" s="87"/>
      <c r="S1244" s="87"/>
    </row>
    <row r="1245" spans="6:19" s="1" customFormat="1" x14ac:dyDescent="0.2">
      <c r="F1245" s="2"/>
      <c r="G1245" s="2"/>
      <c r="H1245" s="16"/>
      <c r="I1245" s="18"/>
      <c r="L1245" s="9"/>
      <c r="Q1245" s="77"/>
      <c r="R1245" s="87"/>
      <c r="S1245" s="87"/>
    </row>
    <row r="1246" spans="6:19" s="1" customFormat="1" x14ac:dyDescent="0.2">
      <c r="F1246" s="2"/>
      <c r="G1246" s="2"/>
      <c r="H1246" s="16"/>
      <c r="I1246" s="18"/>
      <c r="L1246" s="9"/>
      <c r="Q1246" s="77"/>
      <c r="R1246" s="87"/>
      <c r="S1246" s="87"/>
    </row>
    <row r="1247" spans="6:19" s="1" customFormat="1" x14ac:dyDescent="0.2">
      <c r="F1247" s="2"/>
      <c r="G1247" s="2"/>
      <c r="H1247" s="16"/>
      <c r="I1247" s="18"/>
      <c r="L1247" s="9"/>
      <c r="Q1247" s="77"/>
      <c r="R1247" s="87"/>
      <c r="S1247" s="87"/>
    </row>
    <row r="1248" spans="6:19" s="1" customFormat="1" x14ac:dyDescent="0.2">
      <c r="F1248" s="2"/>
      <c r="G1248" s="2"/>
      <c r="H1248" s="16"/>
      <c r="I1248" s="18"/>
      <c r="L1248" s="9"/>
      <c r="Q1248" s="77"/>
      <c r="R1248" s="87"/>
      <c r="S1248" s="87"/>
    </row>
    <row r="1249" spans="6:19" s="1" customFormat="1" x14ac:dyDescent="0.2">
      <c r="F1249" s="2"/>
      <c r="G1249" s="2"/>
      <c r="H1249" s="16"/>
      <c r="I1249" s="18"/>
      <c r="L1249" s="9"/>
      <c r="Q1249" s="77"/>
      <c r="R1249" s="87"/>
      <c r="S1249" s="87"/>
    </row>
    <row r="1250" spans="6:19" s="1" customFormat="1" x14ac:dyDescent="0.2">
      <c r="F1250" s="2"/>
      <c r="G1250" s="2"/>
      <c r="H1250" s="16"/>
      <c r="I1250" s="18"/>
      <c r="L1250" s="9"/>
      <c r="Q1250" s="77"/>
      <c r="R1250" s="87"/>
      <c r="S1250" s="87"/>
    </row>
    <row r="1251" spans="6:19" s="1" customFormat="1" x14ac:dyDescent="0.2">
      <c r="F1251" s="2"/>
      <c r="G1251" s="2"/>
      <c r="H1251" s="16"/>
      <c r="I1251" s="18"/>
      <c r="L1251" s="9"/>
      <c r="Q1251" s="77"/>
      <c r="R1251" s="87"/>
      <c r="S1251" s="87"/>
    </row>
    <row r="1252" spans="6:19" s="1" customFormat="1" x14ac:dyDescent="0.2">
      <c r="F1252" s="2"/>
      <c r="G1252" s="2"/>
      <c r="H1252" s="16"/>
      <c r="I1252" s="18"/>
      <c r="L1252" s="9"/>
      <c r="Q1252" s="77"/>
      <c r="R1252" s="87"/>
      <c r="S1252" s="87"/>
    </row>
    <row r="1253" spans="6:19" s="1" customFormat="1" x14ac:dyDescent="0.2">
      <c r="F1253" s="2"/>
      <c r="G1253" s="2"/>
      <c r="H1253" s="16"/>
      <c r="I1253" s="18"/>
      <c r="L1253" s="9"/>
      <c r="Q1253" s="77"/>
      <c r="R1253" s="87"/>
      <c r="S1253" s="87"/>
    </row>
    <row r="1254" spans="6:19" s="1" customFormat="1" x14ac:dyDescent="0.2">
      <c r="F1254" s="2"/>
      <c r="G1254" s="2"/>
      <c r="H1254" s="16"/>
      <c r="I1254" s="18"/>
      <c r="L1254" s="9"/>
      <c r="Q1254" s="77"/>
      <c r="R1254" s="87"/>
      <c r="S1254" s="87"/>
    </row>
    <row r="1255" spans="6:19" s="1" customFormat="1" x14ac:dyDescent="0.2">
      <c r="F1255" s="2"/>
      <c r="G1255" s="2"/>
      <c r="H1255" s="16"/>
      <c r="I1255" s="18"/>
      <c r="L1255" s="9"/>
      <c r="Q1255" s="77"/>
      <c r="R1255" s="87"/>
      <c r="S1255" s="87"/>
    </row>
    <row r="1256" spans="6:19" s="1" customFormat="1" x14ac:dyDescent="0.2">
      <c r="F1256" s="2"/>
      <c r="G1256" s="2"/>
      <c r="H1256" s="16"/>
      <c r="I1256" s="18"/>
      <c r="L1256" s="9"/>
      <c r="Q1256" s="77"/>
      <c r="R1256" s="87"/>
      <c r="S1256" s="87"/>
    </row>
    <row r="1257" spans="6:19" s="1" customFormat="1" x14ac:dyDescent="0.2">
      <c r="F1257" s="2"/>
      <c r="G1257" s="2"/>
      <c r="H1257" s="16"/>
      <c r="I1257" s="18"/>
      <c r="L1257" s="9"/>
      <c r="Q1257" s="77"/>
      <c r="R1257" s="87"/>
      <c r="S1257" s="87"/>
    </row>
    <row r="1258" spans="6:19" s="1" customFormat="1" x14ac:dyDescent="0.2">
      <c r="F1258" s="2"/>
      <c r="G1258" s="2"/>
      <c r="H1258" s="16"/>
      <c r="I1258" s="18"/>
      <c r="L1258" s="9"/>
      <c r="Q1258" s="77"/>
      <c r="R1258" s="87"/>
      <c r="S1258" s="87"/>
    </row>
    <row r="1259" spans="6:19" s="1" customFormat="1" x14ac:dyDescent="0.2">
      <c r="F1259" s="2"/>
      <c r="G1259" s="2"/>
      <c r="H1259" s="16"/>
      <c r="I1259" s="18"/>
      <c r="L1259" s="9"/>
      <c r="Q1259" s="77"/>
      <c r="R1259" s="87"/>
      <c r="S1259" s="87"/>
    </row>
    <row r="1260" spans="6:19" s="1" customFormat="1" x14ac:dyDescent="0.2">
      <c r="F1260" s="2"/>
      <c r="G1260" s="2"/>
      <c r="H1260" s="16"/>
      <c r="I1260" s="18"/>
      <c r="L1260" s="9"/>
      <c r="Q1260" s="77"/>
      <c r="R1260" s="87"/>
      <c r="S1260" s="87"/>
    </row>
    <row r="1261" spans="6:19" s="1" customFormat="1" x14ac:dyDescent="0.2">
      <c r="F1261" s="2"/>
      <c r="G1261" s="2"/>
      <c r="H1261" s="16"/>
      <c r="I1261" s="18"/>
      <c r="L1261" s="9"/>
      <c r="Q1261" s="77"/>
      <c r="R1261" s="87"/>
      <c r="S1261" s="87"/>
    </row>
    <row r="1262" spans="6:19" s="1" customFormat="1" x14ac:dyDescent="0.2">
      <c r="F1262" s="2"/>
      <c r="G1262" s="2"/>
      <c r="H1262" s="16"/>
      <c r="I1262" s="18"/>
      <c r="L1262" s="9"/>
      <c r="Q1262" s="77"/>
      <c r="R1262" s="87"/>
      <c r="S1262" s="87"/>
    </row>
    <row r="1263" spans="6:19" s="1" customFormat="1" x14ac:dyDescent="0.2">
      <c r="F1263" s="2"/>
      <c r="G1263" s="2"/>
      <c r="H1263" s="16"/>
      <c r="I1263" s="18"/>
      <c r="L1263" s="9"/>
      <c r="Q1263" s="77"/>
      <c r="R1263" s="87"/>
      <c r="S1263" s="87"/>
    </row>
    <row r="1264" spans="6:19" s="1" customFormat="1" x14ac:dyDescent="0.2">
      <c r="F1264" s="2"/>
      <c r="G1264" s="2"/>
      <c r="H1264" s="16"/>
      <c r="I1264" s="18"/>
      <c r="L1264" s="9"/>
      <c r="Q1264" s="77"/>
      <c r="R1264" s="87"/>
      <c r="S1264" s="87"/>
    </row>
    <row r="1265" spans="6:19" s="1" customFormat="1" x14ac:dyDescent="0.2">
      <c r="F1265" s="2"/>
      <c r="G1265" s="2"/>
      <c r="H1265" s="16"/>
      <c r="I1265" s="18"/>
      <c r="L1265" s="9"/>
      <c r="Q1265" s="77"/>
      <c r="R1265" s="87"/>
      <c r="S1265" s="87"/>
    </row>
    <row r="1266" spans="6:19" s="1" customFormat="1" x14ac:dyDescent="0.2">
      <c r="F1266" s="2"/>
      <c r="G1266" s="2"/>
      <c r="H1266" s="16"/>
      <c r="I1266" s="18"/>
      <c r="L1266" s="9"/>
      <c r="Q1266" s="77"/>
      <c r="R1266" s="87"/>
      <c r="S1266" s="87"/>
    </row>
    <row r="1267" spans="6:19" s="1" customFormat="1" x14ac:dyDescent="0.2">
      <c r="F1267" s="2"/>
      <c r="G1267" s="2"/>
      <c r="H1267" s="16"/>
      <c r="I1267" s="18"/>
      <c r="L1267" s="9"/>
      <c r="Q1267" s="77"/>
      <c r="R1267" s="87"/>
      <c r="S1267" s="87"/>
    </row>
    <row r="1268" spans="6:19" s="1" customFormat="1" x14ac:dyDescent="0.2">
      <c r="F1268" s="2"/>
      <c r="G1268" s="2"/>
      <c r="H1268" s="16"/>
      <c r="I1268" s="18"/>
      <c r="L1268" s="9"/>
      <c r="Q1268" s="77"/>
      <c r="R1268" s="87"/>
      <c r="S1268" s="87"/>
    </row>
    <row r="1269" spans="6:19" s="1" customFormat="1" x14ac:dyDescent="0.2">
      <c r="F1269" s="2"/>
      <c r="G1269" s="2"/>
      <c r="H1269" s="16"/>
      <c r="I1269" s="18"/>
      <c r="L1269" s="9"/>
      <c r="Q1269" s="77"/>
      <c r="R1269" s="87"/>
      <c r="S1269" s="87"/>
    </row>
    <row r="1270" spans="6:19" s="1" customFormat="1" x14ac:dyDescent="0.2">
      <c r="F1270" s="2"/>
      <c r="G1270" s="2"/>
      <c r="H1270" s="16"/>
      <c r="I1270" s="18"/>
      <c r="L1270" s="9"/>
      <c r="Q1270" s="77"/>
      <c r="R1270" s="87"/>
      <c r="S1270" s="87"/>
    </row>
    <row r="1271" spans="6:19" s="1" customFormat="1" x14ac:dyDescent="0.2">
      <c r="F1271" s="2"/>
      <c r="G1271" s="2"/>
      <c r="H1271" s="16"/>
      <c r="I1271" s="18"/>
      <c r="L1271" s="9"/>
      <c r="Q1271" s="77"/>
      <c r="R1271" s="87"/>
      <c r="S1271" s="87"/>
    </row>
    <row r="1272" spans="6:19" s="1" customFormat="1" x14ac:dyDescent="0.2">
      <c r="F1272" s="2"/>
      <c r="G1272" s="2"/>
      <c r="H1272" s="16"/>
      <c r="I1272" s="18"/>
      <c r="L1272" s="9"/>
      <c r="Q1272" s="77"/>
      <c r="R1272" s="87"/>
      <c r="S1272" s="87"/>
    </row>
    <row r="1273" spans="6:19" s="1" customFormat="1" x14ac:dyDescent="0.2">
      <c r="F1273" s="2"/>
      <c r="G1273" s="2"/>
      <c r="H1273" s="16"/>
      <c r="I1273" s="18"/>
      <c r="L1273" s="9"/>
      <c r="Q1273" s="77"/>
      <c r="R1273" s="87"/>
      <c r="S1273" s="87"/>
    </row>
    <row r="1274" spans="6:19" s="1" customFormat="1" x14ac:dyDescent="0.2">
      <c r="F1274" s="2"/>
      <c r="G1274" s="2"/>
      <c r="H1274" s="16"/>
      <c r="I1274" s="18"/>
      <c r="L1274" s="9"/>
      <c r="Q1274" s="77"/>
      <c r="R1274" s="87"/>
      <c r="S1274" s="87"/>
    </row>
    <row r="1275" spans="6:19" s="1" customFormat="1" x14ac:dyDescent="0.2">
      <c r="F1275" s="2"/>
      <c r="G1275" s="2"/>
      <c r="H1275" s="16"/>
      <c r="I1275" s="18"/>
      <c r="L1275" s="9"/>
      <c r="Q1275" s="77"/>
      <c r="R1275" s="87"/>
      <c r="S1275" s="87"/>
    </row>
    <row r="1276" spans="6:19" s="1" customFormat="1" x14ac:dyDescent="0.2">
      <c r="F1276" s="2"/>
      <c r="G1276" s="2"/>
      <c r="H1276" s="16"/>
      <c r="I1276" s="18"/>
      <c r="L1276" s="9"/>
      <c r="Q1276" s="77"/>
      <c r="R1276" s="87"/>
      <c r="S1276" s="87"/>
    </row>
    <row r="1277" spans="6:19" s="1" customFormat="1" x14ac:dyDescent="0.2">
      <c r="F1277" s="2"/>
      <c r="G1277" s="2"/>
      <c r="H1277" s="16"/>
      <c r="I1277" s="18"/>
      <c r="L1277" s="9"/>
      <c r="Q1277" s="77"/>
      <c r="R1277" s="87"/>
      <c r="S1277" s="87"/>
    </row>
    <row r="1278" spans="6:19" s="1" customFormat="1" x14ac:dyDescent="0.2">
      <c r="F1278" s="2"/>
      <c r="G1278" s="2"/>
      <c r="H1278" s="16"/>
      <c r="I1278" s="18"/>
      <c r="L1278" s="9"/>
      <c r="Q1278" s="77"/>
      <c r="R1278" s="87"/>
      <c r="S1278" s="87"/>
    </row>
    <row r="1279" spans="6:19" s="1" customFormat="1" x14ac:dyDescent="0.2">
      <c r="F1279" s="2"/>
      <c r="G1279" s="2"/>
      <c r="H1279" s="16"/>
      <c r="I1279" s="18"/>
      <c r="L1279" s="9"/>
      <c r="Q1279" s="77"/>
      <c r="R1279" s="87"/>
      <c r="S1279" s="87"/>
    </row>
    <row r="1280" spans="6:19" s="1" customFormat="1" x14ac:dyDescent="0.2">
      <c r="F1280" s="2"/>
      <c r="G1280" s="2"/>
      <c r="H1280" s="16"/>
      <c r="I1280" s="18"/>
      <c r="L1280" s="9"/>
      <c r="Q1280" s="77"/>
      <c r="R1280" s="87"/>
      <c r="S1280" s="87"/>
    </row>
    <row r="1281" spans="6:19" s="1" customFormat="1" x14ac:dyDescent="0.2">
      <c r="F1281" s="2"/>
      <c r="G1281" s="2"/>
      <c r="H1281" s="16"/>
      <c r="I1281" s="18"/>
      <c r="L1281" s="9"/>
      <c r="Q1281" s="77"/>
      <c r="R1281" s="87"/>
      <c r="S1281" s="87"/>
    </row>
    <row r="1282" spans="6:19" s="1" customFormat="1" x14ac:dyDescent="0.2">
      <c r="F1282" s="2"/>
      <c r="G1282" s="2"/>
      <c r="H1282" s="16"/>
      <c r="I1282" s="18"/>
      <c r="L1282" s="9"/>
      <c r="Q1282" s="77"/>
      <c r="R1282" s="87"/>
      <c r="S1282" s="87"/>
    </row>
    <row r="1283" spans="6:19" s="1" customFormat="1" x14ac:dyDescent="0.2">
      <c r="F1283" s="2"/>
      <c r="G1283" s="2"/>
      <c r="H1283" s="16"/>
      <c r="I1283" s="18"/>
      <c r="L1283" s="9"/>
      <c r="Q1283" s="77"/>
      <c r="R1283" s="87"/>
      <c r="S1283" s="87"/>
    </row>
    <row r="1284" spans="6:19" s="1" customFormat="1" x14ac:dyDescent="0.2">
      <c r="F1284" s="2"/>
      <c r="G1284" s="2"/>
      <c r="H1284" s="16"/>
      <c r="I1284" s="18"/>
      <c r="L1284" s="9"/>
      <c r="Q1284" s="77"/>
      <c r="R1284" s="87"/>
      <c r="S1284" s="87"/>
    </row>
    <row r="1285" spans="6:19" s="1" customFormat="1" x14ac:dyDescent="0.2">
      <c r="F1285" s="2"/>
      <c r="G1285" s="2"/>
      <c r="H1285" s="16"/>
      <c r="I1285" s="18"/>
      <c r="L1285" s="9"/>
      <c r="Q1285" s="77"/>
      <c r="R1285" s="87"/>
      <c r="S1285" s="87"/>
    </row>
    <row r="1286" spans="6:19" s="1" customFormat="1" x14ac:dyDescent="0.2">
      <c r="F1286" s="2"/>
      <c r="G1286" s="2"/>
      <c r="H1286" s="16"/>
      <c r="I1286" s="18"/>
      <c r="L1286" s="9"/>
      <c r="Q1286" s="77"/>
      <c r="R1286" s="87"/>
      <c r="S1286" s="87"/>
    </row>
    <row r="1287" spans="6:19" s="1" customFormat="1" x14ac:dyDescent="0.2">
      <c r="F1287" s="2"/>
      <c r="G1287" s="2"/>
      <c r="H1287" s="16"/>
      <c r="I1287" s="18"/>
      <c r="L1287" s="9"/>
      <c r="Q1287" s="77"/>
      <c r="R1287" s="87"/>
      <c r="S1287" s="87"/>
    </row>
    <row r="1288" spans="6:19" s="1" customFormat="1" x14ac:dyDescent="0.2">
      <c r="F1288" s="2"/>
      <c r="G1288" s="2"/>
      <c r="H1288" s="16"/>
      <c r="I1288" s="18"/>
      <c r="L1288" s="9"/>
      <c r="Q1288" s="77"/>
      <c r="R1288" s="87"/>
      <c r="S1288" s="87"/>
    </row>
    <row r="1289" spans="6:19" s="1" customFormat="1" x14ac:dyDescent="0.2">
      <c r="F1289" s="2"/>
      <c r="G1289" s="2"/>
      <c r="H1289" s="16"/>
      <c r="I1289" s="18"/>
      <c r="L1289" s="9"/>
      <c r="Q1289" s="77"/>
      <c r="R1289" s="87"/>
      <c r="S1289" s="87"/>
    </row>
    <row r="1290" spans="6:19" s="1" customFormat="1" x14ac:dyDescent="0.2">
      <c r="F1290" s="2"/>
      <c r="G1290" s="2"/>
      <c r="H1290" s="16"/>
      <c r="I1290" s="18"/>
      <c r="L1290" s="9"/>
      <c r="Q1290" s="77"/>
      <c r="R1290" s="87"/>
      <c r="S1290" s="87"/>
    </row>
    <row r="1291" spans="6:19" s="1" customFormat="1" x14ac:dyDescent="0.2">
      <c r="F1291" s="2"/>
      <c r="G1291" s="2"/>
      <c r="H1291" s="16"/>
      <c r="I1291" s="18"/>
      <c r="L1291" s="9"/>
      <c r="Q1291" s="77"/>
      <c r="R1291" s="87"/>
      <c r="S1291" s="87"/>
    </row>
    <row r="1292" spans="6:19" s="1" customFormat="1" x14ac:dyDescent="0.2">
      <c r="F1292" s="2"/>
      <c r="G1292" s="2"/>
      <c r="H1292" s="16"/>
      <c r="I1292" s="18"/>
      <c r="L1292" s="9"/>
      <c r="Q1292" s="77"/>
      <c r="R1292" s="87"/>
      <c r="S1292" s="87"/>
    </row>
    <row r="1293" spans="6:19" s="1" customFormat="1" x14ac:dyDescent="0.2">
      <c r="F1293" s="2"/>
      <c r="G1293" s="2"/>
      <c r="H1293" s="16"/>
      <c r="I1293" s="18"/>
      <c r="L1293" s="9"/>
      <c r="Q1293" s="77"/>
      <c r="R1293" s="87"/>
      <c r="S1293" s="87"/>
    </row>
    <row r="1294" spans="6:19" s="1" customFormat="1" x14ac:dyDescent="0.2">
      <c r="F1294" s="2"/>
      <c r="G1294" s="2"/>
      <c r="H1294" s="16"/>
      <c r="I1294" s="18"/>
      <c r="L1294" s="9"/>
      <c r="Q1294" s="77"/>
      <c r="R1294" s="87"/>
      <c r="S1294" s="87"/>
    </row>
    <row r="1295" spans="6:19" s="1" customFormat="1" x14ac:dyDescent="0.2">
      <c r="F1295" s="2"/>
      <c r="G1295" s="2"/>
      <c r="H1295" s="16"/>
      <c r="I1295" s="18"/>
      <c r="L1295" s="9"/>
      <c r="Q1295" s="77"/>
      <c r="R1295" s="87"/>
      <c r="S1295" s="87"/>
    </row>
    <row r="1296" spans="6:19" s="1" customFormat="1" x14ac:dyDescent="0.2">
      <c r="F1296" s="2"/>
      <c r="G1296" s="2"/>
      <c r="H1296" s="16"/>
      <c r="I1296" s="18"/>
      <c r="L1296" s="9"/>
      <c r="Q1296" s="77"/>
      <c r="R1296" s="87"/>
      <c r="S1296" s="87"/>
    </row>
    <row r="1297" spans="6:19" s="1" customFormat="1" x14ac:dyDescent="0.2">
      <c r="F1297" s="2"/>
      <c r="G1297" s="2"/>
      <c r="H1297" s="16"/>
      <c r="I1297" s="18"/>
      <c r="L1297" s="9"/>
      <c r="Q1297" s="77"/>
      <c r="R1297" s="87"/>
      <c r="S1297" s="87"/>
    </row>
    <row r="1298" spans="6:19" s="1" customFormat="1" x14ac:dyDescent="0.2">
      <c r="F1298" s="2"/>
      <c r="G1298" s="2"/>
      <c r="H1298" s="16"/>
      <c r="I1298" s="18"/>
      <c r="L1298" s="9"/>
      <c r="Q1298" s="77"/>
      <c r="R1298" s="87"/>
      <c r="S1298" s="87"/>
    </row>
    <row r="1299" spans="6:19" s="1" customFormat="1" x14ac:dyDescent="0.2">
      <c r="F1299" s="2"/>
      <c r="G1299" s="2"/>
      <c r="H1299" s="16"/>
      <c r="I1299" s="18"/>
      <c r="L1299" s="9"/>
      <c r="Q1299" s="77"/>
      <c r="R1299" s="87"/>
      <c r="S1299" s="87"/>
    </row>
    <row r="1300" spans="6:19" s="1" customFormat="1" x14ac:dyDescent="0.2">
      <c r="F1300" s="2"/>
      <c r="G1300" s="2"/>
      <c r="H1300" s="16"/>
      <c r="I1300" s="18"/>
      <c r="L1300" s="9"/>
      <c r="Q1300" s="77"/>
      <c r="R1300" s="87"/>
      <c r="S1300" s="87"/>
    </row>
    <row r="1301" spans="6:19" s="1" customFormat="1" x14ac:dyDescent="0.2">
      <c r="F1301" s="2"/>
      <c r="G1301" s="2"/>
      <c r="H1301" s="16"/>
      <c r="I1301" s="18"/>
      <c r="L1301" s="9"/>
      <c r="Q1301" s="77"/>
      <c r="R1301" s="87"/>
      <c r="S1301" s="87"/>
    </row>
    <row r="1302" spans="6:19" s="1" customFormat="1" x14ac:dyDescent="0.2">
      <c r="F1302" s="2"/>
      <c r="G1302" s="2"/>
      <c r="H1302" s="16"/>
      <c r="I1302" s="18"/>
      <c r="L1302" s="9"/>
      <c r="Q1302" s="77"/>
      <c r="R1302" s="87"/>
      <c r="S1302" s="87"/>
    </row>
    <row r="1303" spans="6:19" s="1" customFormat="1" x14ac:dyDescent="0.2">
      <c r="F1303" s="2"/>
      <c r="G1303" s="2"/>
      <c r="H1303" s="16"/>
      <c r="I1303" s="18"/>
      <c r="L1303" s="9"/>
      <c r="Q1303" s="77"/>
      <c r="R1303" s="87"/>
      <c r="S1303" s="87"/>
    </row>
    <row r="1304" spans="6:19" s="1" customFormat="1" x14ac:dyDescent="0.2">
      <c r="F1304" s="2"/>
      <c r="G1304" s="2"/>
      <c r="H1304" s="16"/>
      <c r="I1304" s="18"/>
      <c r="L1304" s="9"/>
      <c r="Q1304" s="77"/>
      <c r="R1304" s="87"/>
      <c r="S1304" s="87"/>
    </row>
    <row r="1305" spans="6:19" s="1" customFormat="1" x14ac:dyDescent="0.2">
      <c r="F1305" s="2"/>
      <c r="G1305" s="2"/>
      <c r="H1305" s="16"/>
      <c r="I1305" s="18"/>
      <c r="L1305" s="9"/>
      <c r="Q1305" s="77"/>
      <c r="R1305" s="87"/>
      <c r="S1305" s="87"/>
    </row>
    <row r="1306" spans="6:19" s="1" customFormat="1" x14ac:dyDescent="0.2">
      <c r="F1306" s="2"/>
      <c r="G1306" s="2"/>
      <c r="H1306" s="16"/>
      <c r="I1306" s="18"/>
      <c r="L1306" s="9"/>
      <c r="Q1306" s="77"/>
      <c r="R1306" s="87"/>
      <c r="S1306" s="87"/>
    </row>
    <row r="1307" spans="6:19" s="1" customFormat="1" x14ac:dyDescent="0.2">
      <c r="F1307" s="2"/>
      <c r="G1307" s="2"/>
      <c r="H1307" s="16"/>
      <c r="I1307" s="18"/>
      <c r="L1307" s="9"/>
      <c r="Q1307" s="77"/>
      <c r="R1307" s="87"/>
      <c r="S1307" s="87"/>
    </row>
    <row r="1308" spans="6:19" s="1" customFormat="1" x14ac:dyDescent="0.2">
      <c r="F1308" s="2"/>
      <c r="G1308" s="2"/>
      <c r="H1308" s="16"/>
      <c r="I1308" s="18"/>
      <c r="L1308" s="9"/>
      <c r="Q1308" s="77"/>
      <c r="R1308" s="87"/>
      <c r="S1308" s="87"/>
    </row>
    <row r="1309" spans="6:19" s="1" customFormat="1" x14ac:dyDescent="0.2">
      <c r="F1309" s="2"/>
      <c r="G1309" s="2"/>
      <c r="H1309" s="16"/>
      <c r="I1309" s="18"/>
      <c r="L1309" s="9"/>
      <c r="Q1309" s="77"/>
      <c r="R1309" s="87"/>
      <c r="S1309" s="87"/>
    </row>
    <row r="1310" spans="6:19" s="1" customFormat="1" x14ac:dyDescent="0.2">
      <c r="F1310" s="2"/>
      <c r="G1310" s="2"/>
      <c r="H1310" s="16"/>
      <c r="I1310" s="18"/>
      <c r="L1310" s="9"/>
      <c r="Q1310" s="77"/>
      <c r="R1310" s="87"/>
      <c r="S1310" s="87"/>
    </row>
    <row r="1311" spans="6:19" s="1" customFormat="1" x14ac:dyDescent="0.2">
      <c r="F1311" s="2"/>
      <c r="G1311" s="2"/>
      <c r="H1311" s="16"/>
      <c r="I1311" s="18"/>
      <c r="L1311" s="9"/>
      <c r="Q1311" s="77"/>
      <c r="R1311" s="87"/>
      <c r="S1311" s="87"/>
    </row>
    <row r="1312" spans="6:19" s="1" customFormat="1" x14ac:dyDescent="0.2">
      <c r="F1312" s="2"/>
      <c r="G1312" s="2"/>
      <c r="H1312" s="16"/>
      <c r="I1312" s="18"/>
      <c r="L1312" s="9"/>
      <c r="Q1312" s="77"/>
      <c r="R1312" s="87"/>
      <c r="S1312" s="87"/>
    </row>
    <row r="1313" spans="6:19" s="1" customFormat="1" x14ac:dyDescent="0.2">
      <c r="F1313" s="2"/>
      <c r="G1313" s="2"/>
      <c r="H1313" s="16"/>
      <c r="I1313" s="18"/>
      <c r="L1313" s="9"/>
      <c r="Q1313" s="77"/>
      <c r="R1313" s="87"/>
      <c r="S1313" s="87"/>
    </row>
    <row r="1314" spans="6:19" s="1" customFormat="1" x14ac:dyDescent="0.2">
      <c r="F1314" s="2"/>
      <c r="G1314" s="2"/>
      <c r="H1314" s="16"/>
      <c r="I1314" s="18"/>
      <c r="L1314" s="9"/>
      <c r="Q1314" s="77"/>
      <c r="R1314" s="87"/>
      <c r="S1314" s="87"/>
    </row>
    <row r="1315" spans="6:19" s="1" customFormat="1" x14ac:dyDescent="0.2">
      <c r="F1315" s="2"/>
      <c r="G1315" s="2"/>
      <c r="H1315" s="16"/>
      <c r="I1315" s="18"/>
      <c r="L1315" s="9"/>
      <c r="Q1315" s="77"/>
      <c r="R1315" s="87"/>
      <c r="S1315" s="87"/>
    </row>
    <row r="1316" spans="6:19" s="1" customFormat="1" x14ac:dyDescent="0.2">
      <c r="F1316" s="2"/>
      <c r="G1316" s="2"/>
      <c r="H1316" s="16"/>
      <c r="I1316" s="18"/>
      <c r="L1316" s="9"/>
      <c r="Q1316" s="77"/>
      <c r="R1316" s="87"/>
      <c r="S1316" s="87"/>
    </row>
    <row r="1317" spans="6:19" s="1" customFormat="1" x14ac:dyDescent="0.2">
      <c r="F1317" s="2"/>
      <c r="G1317" s="2"/>
      <c r="H1317" s="16"/>
      <c r="I1317" s="18"/>
      <c r="L1317" s="9"/>
      <c r="Q1317" s="77"/>
      <c r="R1317" s="87"/>
      <c r="S1317" s="87"/>
    </row>
    <row r="1318" spans="6:19" s="1" customFormat="1" x14ac:dyDescent="0.2">
      <c r="F1318" s="2"/>
      <c r="G1318" s="2"/>
      <c r="H1318" s="16"/>
      <c r="I1318" s="18"/>
      <c r="L1318" s="9"/>
      <c r="Q1318" s="77"/>
      <c r="R1318" s="87"/>
      <c r="S1318" s="87"/>
    </row>
    <row r="1319" spans="6:19" s="1" customFormat="1" x14ac:dyDescent="0.2">
      <c r="F1319" s="2"/>
      <c r="G1319" s="2"/>
      <c r="H1319" s="16"/>
      <c r="I1319" s="18"/>
      <c r="L1319" s="9"/>
      <c r="Q1319" s="77"/>
      <c r="R1319" s="87"/>
      <c r="S1319" s="87"/>
    </row>
    <row r="1320" spans="6:19" s="1" customFormat="1" x14ac:dyDescent="0.2">
      <c r="F1320" s="2"/>
      <c r="G1320" s="2"/>
      <c r="H1320" s="16"/>
      <c r="I1320" s="18"/>
      <c r="L1320" s="9"/>
      <c r="Q1320" s="77"/>
      <c r="R1320" s="87"/>
      <c r="S1320" s="87"/>
    </row>
    <row r="1321" spans="6:19" s="1" customFormat="1" x14ac:dyDescent="0.2">
      <c r="F1321" s="2"/>
      <c r="G1321" s="2"/>
      <c r="H1321" s="16"/>
      <c r="I1321" s="18"/>
      <c r="L1321" s="9"/>
      <c r="Q1321" s="77"/>
      <c r="R1321" s="87"/>
      <c r="S1321" s="87"/>
    </row>
    <row r="1322" spans="6:19" s="1" customFormat="1" x14ac:dyDescent="0.2">
      <c r="F1322" s="2"/>
      <c r="G1322" s="2"/>
      <c r="H1322" s="16"/>
      <c r="I1322" s="18"/>
      <c r="L1322" s="9"/>
      <c r="Q1322" s="77"/>
      <c r="R1322" s="87"/>
      <c r="S1322" s="87"/>
    </row>
    <row r="1323" spans="6:19" s="1" customFormat="1" x14ac:dyDescent="0.2">
      <c r="F1323" s="2"/>
      <c r="G1323" s="2"/>
      <c r="H1323" s="16"/>
      <c r="I1323" s="18"/>
      <c r="L1323" s="9"/>
      <c r="Q1323" s="77"/>
      <c r="R1323" s="87"/>
      <c r="S1323" s="87"/>
    </row>
    <row r="1324" spans="6:19" s="1" customFormat="1" x14ac:dyDescent="0.2">
      <c r="F1324" s="2"/>
      <c r="G1324" s="2"/>
      <c r="H1324" s="16"/>
      <c r="I1324" s="18"/>
      <c r="L1324" s="9"/>
      <c r="Q1324" s="77"/>
      <c r="R1324" s="87"/>
      <c r="S1324" s="87"/>
    </row>
    <row r="1325" spans="6:19" s="1" customFormat="1" x14ac:dyDescent="0.2">
      <c r="F1325" s="2"/>
      <c r="G1325" s="2"/>
      <c r="H1325" s="16"/>
      <c r="I1325" s="18"/>
      <c r="L1325" s="9"/>
      <c r="Q1325" s="77"/>
      <c r="R1325" s="87"/>
      <c r="S1325" s="87"/>
    </row>
    <row r="1326" spans="6:19" s="1" customFormat="1" x14ac:dyDescent="0.2">
      <c r="F1326" s="2"/>
      <c r="G1326" s="2"/>
      <c r="H1326" s="16"/>
      <c r="I1326" s="18"/>
      <c r="L1326" s="9"/>
      <c r="Q1326" s="77"/>
      <c r="R1326" s="87"/>
      <c r="S1326" s="87"/>
    </row>
    <row r="1327" spans="6:19" s="1" customFormat="1" x14ac:dyDescent="0.2">
      <c r="F1327" s="2"/>
      <c r="G1327" s="2"/>
      <c r="H1327" s="16"/>
      <c r="I1327" s="18"/>
      <c r="L1327" s="9"/>
      <c r="Q1327" s="77"/>
      <c r="R1327" s="87"/>
      <c r="S1327" s="87"/>
    </row>
    <row r="1328" spans="6:19" s="1" customFormat="1" x14ac:dyDescent="0.2">
      <c r="F1328" s="2"/>
      <c r="G1328" s="2"/>
      <c r="H1328" s="16"/>
      <c r="I1328" s="18"/>
      <c r="L1328" s="9"/>
      <c r="Q1328" s="77"/>
      <c r="R1328" s="87"/>
      <c r="S1328" s="87"/>
    </row>
    <row r="1329" spans="6:19" s="1" customFormat="1" x14ac:dyDescent="0.2">
      <c r="F1329" s="2"/>
      <c r="G1329" s="2"/>
      <c r="H1329" s="16"/>
      <c r="I1329" s="18"/>
      <c r="L1329" s="9"/>
      <c r="Q1329" s="77"/>
      <c r="R1329" s="87"/>
      <c r="S1329" s="87"/>
    </row>
    <row r="1330" spans="6:19" s="1" customFormat="1" x14ac:dyDescent="0.2">
      <c r="F1330" s="2"/>
      <c r="G1330" s="2"/>
      <c r="H1330" s="16"/>
      <c r="I1330" s="18"/>
      <c r="L1330" s="9"/>
      <c r="Q1330" s="77"/>
      <c r="R1330" s="87"/>
      <c r="S1330" s="87"/>
    </row>
    <row r="1331" spans="6:19" s="1" customFormat="1" x14ac:dyDescent="0.2">
      <c r="F1331" s="2"/>
      <c r="G1331" s="2"/>
      <c r="H1331" s="16"/>
      <c r="I1331" s="18"/>
      <c r="L1331" s="9"/>
      <c r="Q1331" s="77"/>
      <c r="R1331" s="87"/>
      <c r="S1331" s="87"/>
    </row>
    <row r="1332" spans="6:19" s="1" customFormat="1" x14ac:dyDescent="0.2">
      <c r="F1332" s="2"/>
      <c r="G1332" s="2"/>
      <c r="H1332" s="16"/>
      <c r="I1332" s="18"/>
      <c r="L1332" s="9"/>
      <c r="Q1332" s="77"/>
      <c r="R1332" s="87"/>
      <c r="S1332" s="87"/>
    </row>
    <row r="1333" spans="6:19" s="1" customFormat="1" x14ac:dyDescent="0.2">
      <c r="F1333" s="2"/>
      <c r="G1333" s="2"/>
      <c r="H1333" s="16"/>
      <c r="I1333" s="18"/>
      <c r="L1333" s="9"/>
      <c r="Q1333" s="77"/>
      <c r="R1333" s="87"/>
      <c r="S1333" s="87"/>
    </row>
    <row r="1334" spans="6:19" s="1" customFormat="1" x14ac:dyDescent="0.2">
      <c r="F1334" s="2"/>
      <c r="G1334" s="2"/>
      <c r="H1334" s="16"/>
      <c r="I1334" s="18"/>
      <c r="L1334" s="9"/>
      <c r="Q1334" s="77"/>
      <c r="R1334" s="87"/>
      <c r="S1334" s="87"/>
    </row>
    <row r="1335" spans="6:19" s="1" customFormat="1" x14ac:dyDescent="0.2">
      <c r="F1335" s="2"/>
      <c r="G1335" s="2"/>
      <c r="H1335" s="16"/>
      <c r="I1335" s="18"/>
      <c r="L1335" s="9"/>
      <c r="Q1335" s="77"/>
      <c r="R1335" s="87"/>
      <c r="S1335" s="87"/>
    </row>
    <row r="1336" spans="6:19" s="1" customFormat="1" x14ac:dyDescent="0.2">
      <c r="F1336" s="2"/>
      <c r="G1336" s="2"/>
      <c r="H1336" s="16"/>
      <c r="I1336" s="18"/>
      <c r="L1336" s="9"/>
      <c r="Q1336" s="77"/>
      <c r="R1336" s="87"/>
      <c r="S1336" s="87"/>
    </row>
    <row r="1337" spans="6:19" s="1" customFormat="1" x14ac:dyDescent="0.2">
      <c r="F1337" s="2"/>
      <c r="G1337" s="2"/>
      <c r="H1337" s="16"/>
      <c r="I1337" s="18"/>
      <c r="L1337" s="9"/>
      <c r="Q1337" s="77"/>
      <c r="R1337" s="87"/>
      <c r="S1337" s="87"/>
    </row>
    <row r="1338" spans="6:19" s="1" customFormat="1" x14ac:dyDescent="0.2">
      <c r="F1338" s="2"/>
      <c r="G1338" s="2"/>
      <c r="H1338" s="16"/>
      <c r="I1338" s="18"/>
      <c r="L1338" s="9"/>
      <c r="Q1338" s="77"/>
      <c r="R1338" s="87"/>
      <c r="S1338" s="87"/>
    </row>
    <row r="1339" spans="6:19" s="1" customFormat="1" x14ac:dyDescent="0.2">
      <c r="F1339" s="2"/>
      <c r="G1339" s="2"/>
      <c r="H1339" s="16"/>
      <c r="I1339" s="18"/>
      <c r="L1339" s="9"/>
      <c r="Q1339" s="77"/>
      <c r="R1339" s="87"/>
      <c r="S1339" s="87"/>
    </row>
    <row r="1340" spans="6:19" s="1" customFormat="1" x14ac:dyDescent="0.2">
      <c r="F1340" s="2"/>
      <c r="G1340" s="2"/>
      <c r="H1340" s="16"/>
      <c r="I1340" s="18"/>
      <c r="L1340" s="9"/>
      <c r="Q1340" s="77"/>
      <c r="R1340" s="87"/>
      <c r="S1340" s="87"/>
    </row>
    <row r="1341" spans="6:19" s="1" customFormat="1" x14ac:dyDescent="0.2">
      <c r="F1341" s="2"/>
      <c r="G1341" s="2"/>
      <c r="H1341" s="16"/>
      <c r="I1341" s="18"/>
      <c r="L1341" s="9"/>
      <c r="Q1341" s="77"/>
      <c r="R1341" s="87"/>
      <c r="S1341" s="87"/>
    </row>
    <row r="1342" spans="6:19" s="1" customFormat="1" x14ac:dyDescent="0.2">
      <c r="F1342" s="2"/>
      <c r="G1342" s="2"/>
      <c r="H1342" s="16"/>
      <c r="I1342" s="18"/>
      <c r="L1342" s="9"/>
      <c r="Q1342" s="77"/>
      <c r="R1342" s="87"/>
      <c r="S1342" s="87"/>
    </row>
    <row r="1343" spans="6:19" s="1" customFormat="1" x14ac:dyDescent="0.2">
      <c r="F1343" s="2"/>
      <c r="G1343" s="2"/>
      <c r="H1343" s="16"/>
      <c r="I1343" s="18"/>
      <c r="L1343" s="9"/>
      <c r="Q1343" s="77"/>
      <c r="R1343" s="87"/>
      <c r="S1343" s="87"/>
    </row>
    <row r="1344" spans="6:19" s="1" customFormat="1" x14ac:dyDescent="0.2">
      <c r="F1344" s="2"/>
      <c r="G1344" s="2"/>
      <c r="H1344" s="16"/>
      <c r="I1344" s="18"/>
      <c r="L1344" s="9"/>
      <c r="Q1344" s="77"/>
      <c r="R1344" s="87"/>
      <c r="S1344" s="87"/>
    </row>
    <row r="1345" spans="6:19" s="1" customFormat="1" x14ac:dyDescent="0.2">
      <c r="F1345" s="2"/>
      <c r="G1345" s="2"/>
      <c r="H1345" s="16"/>
      <c r="I1345" s="18"/>
      <c r="L1345" s="9"/>
      <c r="Q1345" s="77"/>
      <c r="R1345" s="87"/>
      <c r="S1345" s="87"/>
    </row>
    <row r="1346" spans="6:19" s="1" customFormat="1" x14ac:dyDescent="0.2">
      <c r="F1346" s="2"/>
      <c r="G1346" s="2"/>
      <c r="H1346" s="16"/>
      <c r="I1346" s="18"/>
      <c r="L1346" s="9"/>
      <c r="Q1346" s="77"/>
      <c r="R1346" s="87"/>
      <c r="S1346" s="87"/>
    </row>
    <row r="1347" spans="6:19" s="1" customFormat="1" x14ac:dyDescent="0.2">
      <c r="F1347" s="2"/>
      <c r="G1347" s="2"/>
      <c r="H1347" s="16"/>
      <c r="I1347" s="18"/>
      <c r="L1347" s="9"/>
      <c r="Q1347" s="77"/>
      <c r="R1347" s="87"/>
      <c r="S1347" s="87"/>
    </row>
    <row r="1348" spans="6:19" s="1" customFormat="1" x14ac:dyDescent="0.2">
      <c r="F1348" s="2"/>
      <c r="G1348" s="2"/>
      <c r="H1348" s="16"/>
      <c r="I1348" s="18"/>
      <c r="L1348" s="9"/>
      <c r="Q1348" s="77"/>
      <c r="R1348" s="87"/>
      <c r="S1348" s="87"/>
    </row>
    <row r="1349" spans="6:19" s="1" customFormat="1" x14ac:dyDescent="0.2">
      <c r="F1349" s="2"/>
      <c r="G1349" s="2"/>
      <c r="H1349" s="16"/>
      <c r="I1349" s="18"/>
      <c r="L1349" s="9"/>
      <c r="Q1349" s="77"/>
      <c r="R1349" s="87"/>
      <c r="S1349" s="87"/>
    </row>
    <row r="1350" spans="6:19" s="1" customFormat="1" x14ac:dyDescent="0.2">
      <c r="F1350" s="2"/>
      <c r="G1350" s="2"/>
      <c r="H1350" s="16"/>
      <c r="I1350" s="18"/>
      <c r="L1350" s="9"/>
      <c r="Q1350" s="77"/>
      <c r="R1350" s="87"/>
      <c r="S1350" s="87"/>
    </row>
    <row r="1351" spans="6:19" s="1" customFormat="1" x14ac:dyDescent="0.2">
      <c r="F1351" s="2"/>
      <c r="G1351" s="2"/>
      <c r="H1351" s="16"/>
      <c r="I1351" s="18"/>
      <c r="L1351" s="9"/>
      <c r="Q1351" s="77"/>
      <c r="R1351" s="87"/>
      <c r="S1351" s="87"/>
    </row>
    <row r="1352" spans="6:19" s="1" customFormat="1" x14ac:dyDescent="0.2">
      <c r="F1352" s="2"/>
      <c r="G1352" s="2"/>
      <c r="H1352" s="16"/>
      <c r="I1352" s="18"/>
      <c r="L1352" s="9"/>
      <c r="Q1352" s="77"/>
      <c r="R1352" s="87"/>
      <c r="S1352" s="87"/>
    </row>
    <row r="1353" spans="6:19" s="1" customFormat="1" x14ac:dyDescent="0.2">
      <c r="F1353" s="2"/>
      <c r="G1353" s="2"/>
      <c r="H1353" s="16"/>
      <c r="I1353" s="18"/>
      <c r="L1353" s="9"/>
      <c r="Q1353" s="77"/>
      <c r="R1353" s="87"/>
      <c r="S1353" s="87"/>
    </row>
    <row r="1354" spans="6:19" s="1" customFormat="1" x14ac:dyDescent="0.2">
      <c r="F1354" s="2"/>
      <c r="G1354" s="2"/>
      <c r="H1354" s="16"/>
      <c r="I1354" s="18"/>
      <c r="L1354" s="9"/>
      <c r="Q1354" s="77"/>
      <c r="R1354" s="87"/>
      <c r="S1354" s="87"/>
    </row>
    <row r="1355" spans="6:19" s="1" customFormat="1" x14ac:dyDescent="0.2">
      <c r="F1355" s="2"/>
      <c r="G1355" s="2"/>
      <c r="H1355" s="16"/>
      <c r="I1355" s="18"/>
      <c r="L1355" s="9"/>
      <c r="Q1355" s="77"/>
      <c r="R1355" s="87"/>
      <c r="S1355" s="87"/>
    </row>
    <row r="1356" spans="6:19" s="1" customFormat="1" x14ac:dyDescent="0.2">
      <c r="F1356" s="2"/>
      <c r="G1356" s="2"/>
      <c r="H1356" s="16"/>
      <c r="I1356" s="18"/>
      <c r="L1356" s="9"/>
      <c r="Q1356" s="77"/>
      <c r="R1356" s="87"/>
      <c r="S1356" s="87"/>
    </row>
    <row r="1357" spans="6:19" s="1" customFormat="1" x14ac:dyDescent="0.2">
      <c r="F1357" s="2"/>
      <c r="G1357" s="2"/>
      <c r="H1357" s="16"/>
      <c r="I1357" s="18"/>
      <c r="L1357" s="9"/>
      <c r="Q1357" s="77"/>
      <c r="R1357" s="87"/>
      <c r="S1357" s="87"/>
    </row>
    <row r="1358" spans="6:19" s="1" customFormat="1" x14ac:dyDescent="0.2">
      <c r="F1358" s="2"/>
      <c r="G1358" s="2"/>
      <c r="H1358" s="16"/>
      <c r="I1358" s="18"/>
      <c r="L1358" s="9"/>
      <c r="Q1358" s="77"/>
      <c r="R1358" s="87"/>
      <c r="S1358" s="87"/>
    </row>
    <row r="1359" spans="6:19" s="1" customFormat="1" x14ac:dyDescent="0.2">
      <c r="F1359" s="2"/>
      <c r="G1359" s="2"/>
      <c r="H1359" s="16"/>
      <c r="I1359" s="18"/>
      <c r="L1359" s="9"/>
      <c r="Q1359" s="77"/>
      <c r="R1359" s="87"/>
      <c r="S1359" s="87"/>
    </row>
    <row r="1360" spans="6:19" s="1" customFormat="1" x14ac:dyDescent="0.2">
      <c r="F1360" s="2"/>
      <c r="G1360" s="2"/>
      <c r="H1360" s="16"/>
      <c r="I1360" s="18"/>
      <c r="L1360" s="9"/>
      <c r="Q1360" s="77"/>
      <c r="R1360" s="87"/>
      <c r="S1360" s="87"/>
    </row>
    <row r="1361" spans="6:19" s="1" customFormat="1" x14ac:dyDescent="0.2">
      <c r="F1361" s="2"/>
      <c r="G1361" s="2"/>
      <c r="H1361" s="16"/>
      <c r="I1361" s="18"/>
      <c r="L1361" s="9"/>
      <c r="Q1361" s="77"/>
      <c r="R1361" s="87"/>
      <c r="S1361" s="87"/>
    </row>
    <row r="1362" spans="6:19" s="1" customFormat="1" x14ac:dyDescent="0.2">
      <c r="F1362" s="2"/>
      <c r="G1362" s="2"/>
      <c r="H1362" s="16"/>
      <c r="I1362" s="18"/>
      <c r="L1362" s="9"/>
      <c r="Q1362" s="77"/>
      <c r="R1362" s="87"/>
      <c r="S1362" s="87"/>
    </row>
    <row r="1363" spans="6:19" s="1" customFormat="1" x14ac:dyDescent="0.2">
      <c r="F1363" s="2"/>
      <c r="G1363" s="2"/>
      <c r="H1363" s="16"/>
      <c r="I1363" s="18"/>
      <c r="L1363" s="9"/>
      <c r="Q1363" s="77"/>
      <c r="R1363" s="87"/>
      <c r="S1363" s="87"/>
    </row>
    <row r="1364" spans="6:19" s="1" customFormat="1" x14ac:dyDescent="0.2">
      <c r="F1364" s="2"/>
      <c r="G1364" s="2"/>
      <c r="H1364" s="16"/>
      <c r="I1364" s="18"/>
      <c r="L1364" s="9"/>
      <c r="Q1364" s="77"/>
      <c r="R1364" s="87"/>
      <c r="S1364" s="87"/>
    </row>
    <row r="1365" spans="6:19" s="1" customFormat="1" x14ac:dyDescent="0.2">
      <c r="F1365" s="2"/>
      <c r="G1365" s="2"/>
      <c r="H1365" s="16"/>
      <c r="I1365" s="18"/>
      <c r="L1365" s="9"/>
      <c r="Q1365" s="77"/>
      <c r="R1365" s="87"/>
      <c r="S1365" s="87"/>
    </row>
    <row r="1366" spans="6:19" s="1" customFormat="1" x14ac:dyDescent="0.2">
      <c r="F1366" s="2"/>
      <c r="G1366" s="2"/>
      <c r="H1366" s="16"/>
      <c r="I1366" s="18"/>
      <c r="L1366" s="9"/>
      <c r="Q1366" s="77"/>
      <c r="R1366" s="87"/>
      <c r="S1366" s="87"/>
    </row>
    <row r="1367" spans="6:19" s="1" customFormat="1" x14ac:dyDescent="0.2">
      <c r="F1367" s="2"/>
      <c r="G1367" s="2"/>
      <c r="H1367" s="16"/>
      <c r="I1367" s="18"/>
      <c r="L1367" s="9"/>
      <c r="Q1367" s="77"/>
      <c r="R1367" s="87"/>
      <c r="S1367" s="87"/>
    </row>
    <row r="1368" spans="6:19" s="1" customFormat="1" x14ac:dyDescent="0.2">
      <c r="F1368" s="2"/>
      <c r="G1368" s="2"/>
      <c r="H1368" s="16"/>
      <c r="I1368" s="18"/>
      <c r="L1368" s="9"/>
      <c r="Q1368" s="77"/>
      <c r="R1368" s="87"/>
      <c r="S1368" s="87"/>
    </row>
    <row r="1369" spans="6:19" s="1" customFormat="1" x14ac:dyDescent="0.2">
      <c r="F1369" s="2"/>
      <c r="G1369" s="2"/>
      <c r="H1369" s="16"/>
      <c r="I1369" s="18"/>
      <c r="L1369" s="9"/>
      <c r="Q1369" s="77"/>
      <c r="R1369" s="87"/>
      <c r="S1369" s="87"/>
    </row>
    <row r="1370" spans="6:19" s="1" customFormat="1" x14ac:dyDescent="0.2">
      <c r="F1370" s="2"/>
      <c r="G1370" s="2"/>
      <c r="H1370" s="16"/>
      <c r="I1370" s="18"/>
      <c r="L1370" s="9"/>
      <c r="Q1370" s="77"/>
      <c r="R1370" s="87"/>
      <c r="S1370" s="87"/>
    </row>
    <row r="1371" spans="6:19" s="1" customFormat="1" x14ac:dyDescent="0.2">
      <c r="F1371" s="2"/>
      <c r="G1371" s="2"/>
      <c r="H1371" s="16"/>
      <c r="I1371" s="18"/>
      <c r="L1371" s="9"/>
      <c r="Q1371" s="77"/>
      <c r="R1371" s="87"/>
      <c r="S1371" s="87"/>
    </row>
    <row r="1372" spans="6:19" s="1" customFormat="1" x14ac:dyDescent="0.2">
      <c r="F1372" s="2"/>
      <c r="G1372" s="2"/>
      <c r="H1372" s="16"/>
      <c r="I1372" s="18"/>
      <c r="L1372" s="9"/>
      <c r="Q1372" s="77"/>
      <c r="R1372" s="87"/>
      <c r="S1372" s="87"/>
    </row>
    <row r="1373" spans="6:19" s="1" customFormat="1" x14ac:dyDescent="0.2">
      <c r="F1373" s="2"/>
      <c r="G1373" s="2"/>
      <c r="H1373" s="16"/>
      <c r="I1373" s="18"/>
      <c r="L1373" s="9"/>
      <c r="Q1373" s="77"/>
      <c r="R1373" s="87"/>
      <c r="S1373" s="87"/>
    </row>
    <row r="1374" spans="6:19" s="1" customFormat="1" x14ac:dyDescent="0.2">
      <c r="F1374" s="2"/>
      <c r="G1374" s="2"/>
      <c r="H1374" s="16"/>
      <c r="I1374" s="18"/>
      <c r="L1374" s="9"/>
      <c r="Q1374" s="77"/>
      <c r="R1374" s="87"/>
      <c r="S1374" s="87"/>
    </row>
    <row r="1375" spans="6:19" s="1" customFormat="1" x14ac:dyDescent="0.2">
      <c r="F1375" s="2"/>
      <c r="G1375" s="2"/>
      <c r="H1375" s="16"/>
      <c r="I1375" s="18"/>
      <c r="L1375" s="9"/>
      <c r="Q1375" s="77"/>
      <c r="R1375" s="87"/>
      <c r="S1375" s="87"/>
    </row>
    <row r="1376" spans="6:19" s="1" customFormat="1" x14ac:dyDescent="0.2">
      <c r="F1376" s="2"/>
      <c r="G1376" s="2"/>
      <c r="H1376" s="16"/>
      <c r="I1376" s="18"/>
      <c r="L1376" s="9"/>
      <c r="Q1376" s="77"/>
      <c r="R1376" s="87"/>
      <c r="S1376" s="87"/>
    </row>
    <row r="1377" spans="6:19" s="1" customFormat="1" x14ac:dyDescent="0.2">
      <c r="F1377" s="2"/>
      <c r="G1377" s="2"/>
      <c r="H1377" s="16"/>
      <c r="I1377" s="18"/>
      <c r="L1377" s="9"/>
      <c r="Q1377" s="77"/>
      <c r="R1377" s="87"/>
      <c r="S1377" s="87"/>
    </row>
    <row r="1378" spans="6:19" s="1" customFormat="1" x14ac:dyDescent="0.2">
      <c r="F1378" s="2"/>
      <c r="G1378" s="2"/>
      <c r="H1378" s="16"/>
      <c r="I1378" s="18"/>
      <c r="L1378" s="9"/>
      <c r="Q1378" s="77"/>
      <c r="R1378" s="87"/>
      <c r="S1378" s="87"/>
    </row>
    <row r="1379" spans="6:19" s="1" customFormat="1" x14ac:dyDescent="0.2">
      <c r="F1379" s="2"/>
      <c r="G1379" s="2"/>
      <c r="H1379" s="16"/>
      <c r="I1379" s="18"/>
      <c r="L1379" s="9"/>
      <c r="Q1379" s="77"/>
      <c r="R1379" s="87"/>
      <c r="S1379" s="87"/>
    </row>
    <row r="1380" spans="6:19" s="1" customFormat="1" x14ac:dyDescent="0.2">
      <c r="F1380" s="2"/>
      <c r="G1380" s="2"/>
      <c r="H1380" s="16"/>
      <c r="I1380" s="18"/>
      <c r="L1380" s="9"/>
      <c r="Q1380" s="77"/>
      <c r="R1380" s="87"/>
      <c r="S1380" s="87"/>
    </row>
    <row r="1381" spans="6:19" s="1" customFormat="1" x14ac:dyDescent="0.2">
      <c r="F1381" s="2"/>
      <c r="G1381" s="2"/>
      <c r="H1381" s="16"/>
      <c r="I1381" s="18"/>
      <c r="L1381" s="9"/>
      <c r="Q1381" s="77"/>
      <c r="R1381" s="87"/>
      <c r="S1381" s="87"/>
    </row>
    <row r="1382" spans="6:19" s="1" customFormat="1" x14ac:dyDescent="0.2">
      <c r="F1382" s="2"/>
      <c r="G1382" s="2"/>
      <c r="H1382" s="16"/>
      <c r="I1382" s="18"/>
      <c r="L1382" s="9"/>
      <c r="Q1382" s="77"/>
      <c r="R1382" s="87"/>
      <c r="S1382" s="87"/>
    </row>
    <row r="1383" spans="6:19" s="1" customFormat="1" x14ac:dyDescent="0.2">
      <c r="F1383" s="2"/>
      <c r="G1383" s="2"/>
      <c r="H1383" s="16"/>
      <c r="I1383" s="18"/>
      <c r="L1383" s="9"/>
      <c r="Q1383" s="77"/>
      <c r="R1383" s="87"/>
      <c r="S1383" s="87"/>
    </row>
    <row r="1384" spans="6:19" s="1" customFormat="1" x14ac:dyDescent="0.2">
      <c r="F1384" s="2"/>
      <c r="G1384" s="2"/>
      <c r="H1384" s="16"/>
      <c r="I1384" s="18"/>
      <c r="L1384" s="9"/>
      <c r="Q1384" s="77"/>
      <c r="R1384" s="87"/>
      <c r="S1384" s="87"/>
    </row>
    <row r="1385" spans="6:19" s="1" customFormat="1" x14ac:dyDescent="0.2">
      <c r="F1385" s="2"/>
      <c r="G1385" s="2"/>
      <c r="H1385" s="16"/>
      <c r="I1385" s="18"/>
      <c r="L1385" s="9"/>
      <c r="Q1385" s="77"/>
      <c r="R1385" s="87"/>
      <c r="S1385" s="87"/>
    </row>
    <row r="1386" spans="6:19" s="1" customFormat="1" x14ac:dyDescent="0.2">
      <c r="F1386" s="2"/>
      <c r="G1386" s="2"/>
      <c r="H1386" s="16"/>
      <c r="I1386" s="18"/>
      <c r="L1386" s="9"/>
      <c r="Q1386" s="77"/>
      <c r="R1386" s="87"/>
      <c r="S1386" s="87"/>
    </row>
    <row r="1387" spans="6:19" s="1" customFormat="1" x14ac:dyDescent="0.2">
      <c r="F1387" s="2"/>
      <c r="G1387" s="2"/>
      <c r="H1387" s="16"/>
      <c r="I1387" s="18"/>
      <c r="L1387" s="9"/>
      <c r="Q1387" s="77"/>
      <c r="R1387" s="87"/>
      <c r="S1387" s="87"/>
    </row>
    <row r="1388" spans="6:19" s="1" customFormat="1" x14ac:dyDescent="0.2">
      <c r="F1388" s="2"/>
      <c r="G1388" s="2"/>
      <c r="H1388" s="16"/>
      <c r="I1388" s="18"/>
      <c r="L1388" s="9"/>
      <c r="Q1388" s="77"/>
      <c r="R1388" s="87"/>
      <c r="S1388" s="87"/>
    </row>
    <row r="1389" spans="6:19" s="1" customFormat="1" x14ac:dyDescent="0.2">
      <c r="F1389" s="2"/>
      <c r="G1389" s="2"/>
      <c r="H1389" s="16"/>
      <c r="I1389" s="18"/>
      <c r="L1389" s="9"/>
      <c r="Q1389" s="77"/>
      <c r="R1389" s="87"/>
      <c r="S1389" s="87"/>
    </row>
    <row r="1390" spans="6:19" s="1" customFormat="1" x14ac:dyDescent="0.2">
      <c r="F1390" s="2"/>
      <c r="G1390" s="2"/>
      <c r="H1390" s="16"/>
      <c r="I1390" s="18"/>
      <c r="L1390" s="9"/>
      <c r="Q1390" s="77"/>
      <c r="R1390" s="87"/>
      <c r="S1390" s="87"/>
    </row>
    <row r="1391" spans="6:19" s="1" customFormat="1" x14ac:dyDescent="0.2">
      <c r="F1391" s="2"/>
      <c r="G1391" s="2"/>
      <c r="H1391" s="16"/>
      <c r="I1391" s="18"/>
      <c r="L1391" s="9"/>
      <c r="Q1391" s="77"/>
      <c r="R1391" s="87"/>
      <c r="S1391" s="87"/>
    </row>
    <row r="1392" spans="6:19" s="1" customFormat="1" x14ac:dyDescent="0.2">
      <c r="F1392" s="2"/>
      <c r="G1392" s="2"/>
      <c r="H1392" s="16"/>
      <c r="I1392" s="18"/>
      <c r="L1392" s="9"/>
      <c r="Q1392" s="77"/>
      <c r="R1392" s="87"/>
      <c r="S1392" s="87"/>
    </row>
    <row r="1393" spans="6:19" s="1" customFormat="1" x14ac:dyDescent="0.2">
      <c r="F1393" s="2"/>
      <c r="G1393" s="2"/>
      <c r="H1393" s="16"/>
      <c r="I1393" s="18"/>
      <c r="L1393" s="9"/>
      <c r="Q1393" s="77"/>
      <c r="R1393" s="87"/>
      <c r="S1393" s="87"/>
    </row>
    <row r="1394" spans="6:19" s="1" customFormat="1" x14ac:dyDescent="0.2">
      <c r="F1394" s="2"/>
      <c r="G1394" s="2"/>
      <c r="H1394" s="16"/>
      <c r="I1394" s="18"/>
      <c r="L1394" s="9"/>
      <c r="Q1394" s="77"/>
      <c r="R1394" s="87"/>
      <c r="S1394" s="87"/>
    </row>
    <row r="1395" spans="6:19" s="1" customFormat="1" x14ac:dyDescent="0.2">
      <c r="F1395" s="2"/>
      <c r="G1395" s="2"/>
      <c r="H1395" s="16"/>
      <c r="I1395" s="18"/>
      <c r="L1395" s="9"/>
      <c r="Q1395" s="77"/>
      <c r="R1395" s="87"/>
      <c r="S1395" s="87"/>
    </row>
    <row r="1396" spans="6:19" s="1" customFormat="1" x14ac:dyDescent="0.2">
      <c r="F1396" s="2"/>
      <c r="G1396" s="2"/>
      <c r="H1396" s="16"/>
      <c r="I1396" s="18"/>
      <c r="L1396" s="9"/>
      <c r="Q1396" s="77"/>
      <c r="R1396" s="87"/>
      <c r="S1396" s="87"/>
    </row>
    <row r="1397" spans="6:19" s="1" customFormat="1" x14ac:dyDescent="0.2">
      <c r="F1397" s="2"/>
      <c r="G1397" s="2"/>
      <c r="H1397" s="16"/>
      <c r="I1397" s="18"/>
      <c r="L1397" s="9"/>
      <c r="Q1397" s="77"/>
      <c r="R1397" s="87"/>
      <c r="S1397" s="87"/>
    </row>
    <row r="1398" spans="6:19" s="1" customFormat="1" x14ac:dyDescent="0.2">
      <c r="F1398" s="2"/>
      <c r="G1398" s="2"/>
      <c r="H1398" s="16"/>
      <c r="I1398" s="18"/>
      <c r="L1398" s="9"/>
      <c r="Q1398" s="77"/>
      <c r="R1398" s="87"/>
      <c r="S1398" s="87"/>
    </row>
    <row r="1399" spans="6:19" s="1" customFormat="1" x14ac:dyDescent="0.2">
      <c r="F1399" s="2"/>
      <c r="G1399" s="2"/>
      <c r="H1399" s="16"/>
      <c r="I1399" s="18"/>
      <c r="L1399" s="9"/>
      <c r="Q1399" s="77"/>
      <c r="R1399" s="87"/>
      <c r="S1399" s="87"/>
    </row>
    <row r="1400" spans="6:19" s="1" customFormat="1" x14ac:dyDescent="0.2">
      <c r="F1400" s="2"/>
      <c r="G1400" s="2"/>
      <c r="H1400" s="16"/>
      <c r="I1400" s="18"/>
      <c r="L1400" s="9"/>
      <c r="Q1400" s="77"/>
      <c r="R1400" s="87"/>
      <c r="S1400" s="87"/>
    </row>
    <row r="1401" spans="6:19" s="1" customFormat="1" x14ac:dyDescent="0.2">
      <c r="F1401" s="2"/>
      <c r="G1401" s="2"/>
      <c r="H1401" s="16"/>
      <c r="I1401" s="18"/>
      <c r="L1401" s="9"/>
      <c r="Q1401" s="77"/>
      <c r="R1401" s="87"/>
      <c r="S1401" s="87"/>
    </row>
    <row r="1402" spans="6:19" s="1" customFormat="1" x14ac:dyDescent="0.2">
      <c r="F1402" s="2"/>
      <c r="G1402" s="2"/>
      <c r="H1402" s="16"/>
      <c r="I1402" s="18"/>
      <c r="L1402" s="9"/>
      <c r="Q1402" s="77"/>
      <c r="R1402" s="87"/>
      <c r="S1402" s="87"/>
    </row>
    <row r="1403" spans="6:19" s="1" customFormat="1" x14ac:dyDescent="0.2">
      <c r="F1403" s="2"/>
      <c r="G1403" s="2"/>
      <c r="H1403" s="16"/>
      <c r="I1403" s="18"/>
      <c r="L1403" s="9"/>
      <c r="Q1403" s="77"/>
      <c r="R1403" s="87"/>
      <c r="S1403" s="87"/>
    </row>
    <row r="1404" spans="6:19" s="1" customFormat="1" x14ac:dyDescent="0.2">
      <c r="F1404" s="2"/>
      <c r="G1404" s="2"/>
      <c r="H1404" s="16"/>
      <c r="I1404" s="18"/>
      <c r="L1404" s="9"/>
      <c r="Q1404" s="77"/>
      <c r="R1404" s="87"/>
      <c r="S1404" s="87"/>
    </row>
    <row r="1405" spans="6:19" s="1" customFormat="1" x14ac:dyDescent="0.2">
      <c r="F1405" s="2"/>
      <c r="G1405" s="2"/>
      <c r="H1405" s="16"/>
      <c r="I1405" s="18"/>
      <c r="L1405" s="9"/>
      <c r="Q1405" s="77"/>
      <c r="R1405" s="87"/>
      <c r="S1405" s="87"/>
    </row>
    <row r="1406" spans="6:19" s="1" customFormat="1" x14ac:dyDescent="0.2">
      <c r="F1406" s="2"/>
      <c r="G1406" s="2"/>
      <c r="H1406" s="16"/>
      <c r="I1406" s="18"/>
      <c r="L1406" s="9"/>
      <c r="Q1406" s="77"/>
      <c r="R1406" s="87"/>
      <c r="S1406" s="87"/>
    </row>
    <row r="1407" spans="6:19" s="1" customFormat="1" x14ac:dyDescent="0.2">
      <c r="F1407" s="2"/>
      <c r="G1407" s="2"/>
      <c r="H1407" s="16"/>
      <c r="I1407" s="18"/>
      <c r="L1407" s="9"/>
      <c r="Q1407" s="77"/>
      <c r="R1407" s="87"/>
      <c r="S1407" s="87"/>
    </row>
    <row r="1408" spans="6:19" s="1" customFormat="1" x14ac:dyDescent="0.2">
      <c r="F1408" s="2"/>
      <c r="G1408" s="2"/>
      <c r="H1408" s="16"/>
      <c r="I1408" s="18"/>
      <c r="L1408" s="9"/>
      <c r="Q1408" s="77"/>
      <c r="R1408" s="87"/>
      <c r="S1408" s="87"/>
    </row>
    <row r="1409" spans="6:19" s="1" customFormat="1" x14ac:dyDescent="0.2">
      <c r="F1409" s="2"/>
      <c r="G1409" s="2"/>
      <c r="H1409" s="16"/>
      <c r="I1409" s="18"/>
      <c r="L1409" s="9"/>
      <c r="Q1409" s="77"/>
      <c r="R1409" s="87"/>
      <c r="S1409" s="87"/>
    </row>
    <row r="1410" spans="6:19" s="1" customFormat="1" x14ac:dyDescent="0.2">
      <c r="F1410" s="2"/>
      <c r="G1410" s="2"/>
      <c r="H1410" s="16"/>
      <c r="I1410" s="18"/>
      <c r="L1410" s="9"/>
      <c r="Q1410" s="77"/>
      <c r="R1410" s="87"/>
      <c r="S1410" s="87"/>
    </row>
    <row r="1411" spans="6:19" s="1" customFormat="1" x14ac:dyDescent="0.2">
      <c r="F1411" s="2"/>
      <c r="G1411" s="2"/>
      <c r="H1411" s="16"/>
      <c r="I1411" s="18"/>
      <c r="L1411" s="9"/>
      <c r="Q1411" s="77"/>
      <c r="R1411" s="87"/>
      <c r="S1411" s="87"/>
    </row>
    <row r="1412" spans="6:19" s="1" customFormat="1" x14ac:dyDescent="0.2">
      <c r="F1412" s="2"/>
      <c r="G1412" s="2"/>
      <c r="H1412" s="16"/>
      <c r="I1412" s="18"/>
      <c r="L1412" s="9"/>
      <c r="Q1412" s="77"/>
      <c r="R1412" s="87"/>
      <c r="S1412" s="87"/>
    </row>
    <row r="1413" spans="6:19" s="1" customFormat="1" x14ac:dyDescent="0.2">
      <c r="F1413" s="2"/>
      <c r="G1413" s="2"/>
      <c r="H1413" s="16"/>
      <c r="I1413" s="18"/>
      <c r="L1413" s="9"/>
      <c r="Q1413" s="77"/>
      <c r="R1413" s="87"/>
      <c r="S1413" s="87"/>
    </row>
    <row r="1414" spans="6:19" s="1" customFormat="1" x14ac:dyDescent="0.2">
      <c r="F1414" s="2"/>
      <c r="G1414" s="2"/>
      <c r="H1414" s="16"/>
      <c r="I1414" s="18"/>
      <c r="L1414" s="9"/>
      <c r="Q1414" s="77"/>
      <c r="R1414" s="87"/>
      <c r="S1414" s="87"/>
    </row>
    <row r="1415" spans="6:19" s="1" customFormat="1" x14ac:dyDescent="0.2">
      <c r="F1415" s="2"/>
      <c r="G1415" s="2"/>
      <c r="H1415" s="16"/>
      <c r="I1415" s="18"/>
      <c r="L1415" s="9"/>
      <c r="Q1415" s="77"/>
      <c r="R1415" s="87"/>
      <c r="S1415" s="87"/>
    </row>
    <row r="1416" spans="6:19" s="1" customFormat="1" x14ac:dyDescent="0.2">
      <c r="F1416" s="2"/>
      <c r="G1416" s="2"/>
      <c r="H1416" s="16"/>
      <c r="I1416" s="18"/>
      <c r="L1416" s="9"/>
      <c r="Q1416" s="77"/>
      <c r="R1416" s="87"/>
      <c r="S1416" s="87"/>
    </row>
    <row r="1417" spans="6:19" s="1" customFormat="1" x14ac:dyDescent="0.2">
      <c r="F1417" s="2"/>
      <c r="G1417" s="2"/>
      <c r="H1417" s="16"/>
      <c r="I1417" s="18"/>
      <c r="L1417" s="9"/>
      <c r="Q1417" s="77"/>
      <c r="R1417" s="87"/>
      <c r="S1417" s="87"/>
    </row>
    <row r="1418" spans="6:19" s="1" customFormat="1" x14ac:dyDescent="0.2">
      <c r="F1418" s="2"/>
      <c r="G1418" s="2"/>
      <c r="H1418" s="16"/>
      <c r="I1418" s="18"/>
      <c r="L1418" s="9"/>
      <c r="Q1418" s="77"/>
      <c r="R1418" s="87"/>
      <c r="S1418" s="87"/>
    </row>
    <row r="1419" spans="6:19" s="1" customFormat="1" x14ac:dyDescent="0.2">
      <c r="F1419" s="2"/>
      <c r="G1419" s="2"/>
      <c r="H1419" s="16"/>
      <c r="I1419" s="18"/>
      <c r="L1419" s="9"/>
      <c r="Q1419" s="77"/>
      <c r="R1419" s="87"/>
      <c r="S1419" s="87"/>
    </row>
    <row r="1420" spans="6:19" s="1" customFormat="1" x14ac:dyDescent="0.2">
      <c r="F1420" s="2"/>
      <c r="G1420" s="2"/>
      <c r="H1420" s="16"/>
      <c r="I1420" s="18"/>
      <c r="L1420" s="9"/>
      <c r="Q1420" s="77"/>
      <c r="R1420" s="87"/>
      <c r="S1420" s="87"/>
    </row>
    <row r="1421" spans="6:19" s="1" customFormat="1" x14ac:dyDescent="0.2">
      <c r="F1421" s="2"/>
      <c r="G1421" s="2"/>
      <c r="H1421" s="16"/>
      <c r="I1421" s="18"/>
      <c r="L1421" s="9"/>
      <c r="Q1421" s="77"/>
      <c r="R1421" s="87"/>
      <c r="S1421" s="87"/>
    </row>
    <row r="1422" spans="6:19" s="1" customFormat="1" x14ac:dyDescent="0.2">
      <c r="F1422" s="2"/>
      <c r="G1422" s="2"/>
      <c r="H1422" s="16"/>
      <c r="I1422" s="18"/>
      <c r="L1422" s="9"/>
      <c r="Q1422" s="77"/>
      <c r="R1422" s="87"/>
      <c r="S1422" s="87"/>
    </row>
    <row r="1423" spans="6:19" s="1" customFormat="1" x14ac:dyDescent="0.2">
      <c r="F1423" s="2"/>
      <c r="G1423" s="2"/>
      <c r="H1423" s="16"/>
      <c r="I1423" s="18"/>
      <c r="L1423" s="9"/>
      <c r="Q1423" s="77"/>
      <c r="R1423" s="87"/>
      <c r="S1423" s="87"/>
    </row>
    <row r="1424" spans="6:19" s="1" customFormat="1" x14ac:dyDescent="0.2">
      <c r="F1424" s="2"/>
      <c r="G1424" s="2"/>
      <c r="H1424" s="16"/>
      <c r="I1424" s="18"/>
      <c r="L1424" s="9"/>
      <c r="Q1424" s="77"/>
      <c r="R1424" s="87"/>
      <c r="S1424" s="87"/>
    </row>
    <row r="1425" spans="6:19" s="1" customFormat="1" x14ac:dyDescent="0.2">
      <c r="F1425" s="2"/>
      <c r="G1425" s="2"/>
      <c r="H1425" s="16"/>
      <c r="I1425" s="18"/>
      <c r="L1425" s="9"/>
      <c r="Q1425" s="77"/>
      <c r="R1425" s="87"/>
      <c r="S1425" s="87"/>
    </row>
    <row r="1426" spans="6:19" s="1" customFormat="1" x14ac:dyDescent="0.2">
      <c r="F1426" s="2"/>
      <c r="G1426" s="2"/>
      <c r="H1426" s="16"/>
      <c r="I1426" s="18"/>
      <c r="L1426" s="9"/>
      <c r="Q1426" s="77"/>
      <c r="R1426" s="87"/>
      <c r="S1426" s="87"/>
    </row>
    <row r="1427" spans="6:19" s="1" customFormat="1" x14ac:dyDescent="0.2">
      <c r="F1427" s="2"/>
      <c r="G1427" s="2"/>
      <c r="H1427" s="16"/>
      <c r="I1427" s="18"/>
      <c r="L1427" s="9"/>
      <c r="Q1427" s="77"/>
      <c r="R1427" s="87"/>
      <c r="S1427" s="87"/>
    </row>
    <row r="1428" spans="6:19" s="1" customFormat="1" x14ac:dyDescent="0.2">
      <c r="F1428" s="2"/>
      <c r="G1428" s="2"/>
      <c r="H1428" s="16"/>
      <c r="I1428" s="18"/>
      <c r="L1428" s="9"/>
      <c r="Q1428" s="77"/>
      <c r="R1428" s="87"/>
      <c r="S1428" s="87"/>
    </row>
    <row r="1429" spans="6:19" s="1" customFormat="1" x14ac:dyDescent="0.2">
      <c r="F1429" s="2"/>
      <c r="G1429" s="2"/>
      <c r="H1429" s="16"/>
      <c r="I1429" s="18"/>
      <c r="L1429" s="9"/>
      <c r="Q1429" s="77"/>
      <c r="R1429" s="87"/>
      <c r="S1429" s="87"/>
    </row>
    <row r="1430" spans="6:19" s="1" customFormat="1" x14ac:dyDescent="0.2">
      <c r="F1430" s="2"/>
      <c r="G1430" s="2"/>
      <c r="H1430" s="16"/>
      <c r="I1430" s="18"/>
      <c r="L1430" s="9"/>
      <c r="Q1430" s="77"/>
      <c r="R1430" s="87"/>
      <c r="S1430" s="87"/>
    </row>
    <row r="1431" spans="6:19" s="1" customFormat="1" x14ac:dyDescent="0.2">
      <c r="F1431" s="2"/>
      <c r="G1431" s="2"/>
      <c r="H1431" s="16"/>
      <c r="I1431" s="18"/>
      <c r="L1431" s="9"/>
      <c r="Q1431" s="77"/>
      <c r="R1431" s="87"/>
      <c r="S1431" s="87"/>
    </row>
    <row r="1432" spans="6:19" s="1" customFormat="1" x14ac:dyDescent="0.2">
      <c r="F1432" s="2"/>
      <c r="G1432" s="2"/>
      <c r="H1432" s="16"/>
      <c r="I1432" s="18"/>
      <c r="L1432" s="9"/>
      <c r="Q1432" s="77"/>
      <c r="R1432" s="87"/>
      <c r="S1432" s="87"/>
    </row>
    <row r="1433" spans="6:19" s="1" customFormat="1" x14ac:dyDescent="0.2">
      <c r="F1433" s="2"/>
      <c r="G1433" s="2"/>
      <c r="H1433" s="16"/>
      <c r="I1433" s="18"/>
      <c r="L1433" s="9"/>
      <c r="Q1433" s="77"/>
      <c r="R1433" s="87"/>
      <c r="S1433" s="87"/>
    </row>
    <row r="1434" spans="6:19" s="1" customFormat="1" x14ac:dyDescent="0.2">
      <c r="F1434" s="2"/>
      <c r="G1434" s="2"/>
      <c r="H1434" s="16"/>
      <c r="I1434" s="18"/>
      <c r="L1434" s="9"/>
      <c r="Q1434" s="77"/>
      <c r="R1434" s="87"/>
      <c r="S1434" s="87"/>
    </row>
    <row r="1435" spans="6:19" s="1" customFormat="1" x14ac:dyDescent="0.2">
      <c r="F1435" s="2"/>
      <c r="G1435" s="2"/>
      <c r="H1435" s="16"/>
      <c r="I1435" s="18"/>
      <c r="L1435" s="9"/>
      <c r="Q1435" s="77"/>
      <c r="R1435" s="87"/>
      <c r="S1435" s="87"/>
    </row>
    <row r="1436" spans="6:19" s="1" customFormat="1" x14ac:dyDescent="0.2">
      <c r="F1436" s="2"/>
      <c r="G1436" s="2"/>
      <c r="H1436" s="16"/>
      <c r="I1436" s="18"/>
      <c r="L1436" s="9"/>
      <c r="Q1436" s="77"/>
      <c r="R1436" s="87"/>
      <c r="S1436" s="87"/>
    </row>
    <row r="1437" spans="6:19" s="1" customFormat="1" x14ac:dyDescent="0.2">
      <c r="F1437" s="2"/>
      <c r="G1437" s="2"/>
      <c r="H1437" s="16"/>
      <c r="I1437" s="18"/>
      <c r="L1437" s="9"/>
      <c r="Q1437" s="77"/>
      <c r="R1437" s="87"/>
      <c r="S1437" s="87"/>
    </row>
    <row r="1438" spans="6:19" s="1" customFormat="1" x14ac:dyDescent="0.2">
      <c r="F1438" s="2"/>
      <c r="G1438" s="2"/>
      <c r="H1438" s="16"/>
      <c r="I1438" s="18"/>
      <c r="L1438" s="9"/>
      <c r="Q1438" s="77"/>
      <c r="R1438" s="87"/>
      <c r="S1438" s="87"/>
    </row>
    <row r="1439" spans="6:19" s="1" customFormat="1" x14ac:dyDescent="0.2">
      <c r="F1439" s="2"/>
      <c r="G1439" s="2"/>
      <c r="H1439" s="16"/>
      <c r="I1439" s="18"/>
      <c r="L1439" s="9"/>
      <c r="Q1439" s="77"/>
      <c r="R1439" s="87"/>
      <c r="S1439" s="87"/>
    </row>
    <row r="1440" spans="6:19" s="1" customFormat="1" x14ac:dyDescent="0.2">
      <c r="F1440" s="2"/>
      <c r="G1440" s="2"/>
      <c r="H1440" s="16"/>
      <c r="I1440" s="18"/>
      <c r="L1440" s="9"/>
      <c r="Q1440" s="77"/>
      <c r="R1440" s="87"/>
      <c r="S1440" s="87"/>
    </row>
    <row r="1441" spans="6:19" s="1" customFormat="1" x14ac:dyDescent="0.2">
      <c r="F1441" s="2"/>
      <c r="G1441" s="2"/>
      <c r="H1441" s="16"/>
      <c r="I1441" s="18"/>
      <c r="L1441" s="9"/>
      <c r="Q1441" s="77"/>
      <c r="R1441" s="87"/>
      <c r="S1441" s="87"/>
    </row>
    <row r="1442" spans="6:19" s="1" customFormat="1" x14ac:dyDescent="0.2">
      <c r="F1442" s="2"/>
      <c r="G1442" s="2"/>
      <c r="H1442" s="16"/>
      <c r="I1442" s="18"/>
      <c r="L1442" s="9"/>
      <c r="Q1442" s="77"/>
      <c r="R1442" s="87"/>
      <c r="S1442" s="87"/>
    </row>
    <row r="1443" spans="6:19" s="1" customFormat="1" x14ac:dyDescent="0.2">
      <c r="F1443" s="2"/>
      <c r="G1443" s="2"/>
      <c r="H1443" s="16"/>
      <c r="I1443" s="18"/>
      <c r="L1443" s="9"/>
      <c r="Q1443" s="77"/>
      <c r="R1443" s="87"/>
      <c r="S1443" s="87"/>
    </row>
    <row r="1444" spans="6:19" s="1" customFormat="1" x14ac:dyDescent="0.2">
      <c r="F1444" s="2"/>
      <c r="G1444" s="2"/>
      <c r="H1444" s="16"/>
      <c r="I1444" s="18"/>
      <c r="L1444" s="9"/>
      <c r="Q1444" s="77"/>
      <c r="R1444" s="87"/>
      <c r="S1444" s="87"/>
    </row>
    <row r="1445" spans="6:19" s="1" customFormat="1" x14ac:dyDescent="0.2">
      <c r="F1445" s="2"/>
      <c r="G1445" s="2"/>
      <c r="H1445" s="16"/>
      <c r="I1445" s="18"/>
      <c r="L1445" s="9"/>
      <c r="Q1445" s="77"/>
      <c r="R1445" s="87"/>
      <c r="S1445" s="87"/>
    </row>
    <row r="1446" spans="6:19" s="1" customFormat="1" x14ac:dyDescent="0.2">
      <c r="F1446" s="2"/>
      <c r="G1446" s="2"/>
      <c r="H1446" s="16"/>
      <c r="I1446" s="18"/>
      <c r="L1446" s="9"/>
      <c r="Q1446" s="77"/>
      <c r="R1446" s="87"/>
      <c r="S1446" s="87"/>
    </row>
    <row r="1447" spans="6:19" s="1" customFormat="1" x14ac:dyDescent="0.2">
      <c r="F1447" s="2"/>
      <c r="G1447" s="2"/>
      <c r="H1447" s="16"/>
      <c r="I1447" s="18"/>
      <c r="L1447" s="9"/>
      <c r="Q1447" s="77"/>
      <c r="R1447" s="87"/>
      <c r="S1447" s="87"/>
    </row>
    <row r="1448" spans="6:19" s="1" customFormat="1" x14ac:dyDescent="0.2">
      <c r="F1448" s="2"/>
      <c r="G1448" s="2"/>
      <c r="H1448" s="16"/>
      <c r="I1448" s="18"/>
      <c r="L1448" s="9"/>
      <c r="Q1448" s="77"/>
      <c r="R1448" s="87"/>
      <c r="S1448" s="87"/>
    </row>
    <row r="1449" spans="6:19" s="1" customFormat="1" x14ac:dyDescent="0.2">
      <c r="F1449" s="2"/>
      <c r="G1449" s="2"/>
      <c r="H1449" s="16"/>
      <c r="I1449" s="18"/>
      <c r="L1449" s="9"/>
      <c r="Q1449" s="77"/>
      <c r="R1449" s="87"/>
      <c r="S1449" s="87"/>
    </row>
    <row r="1450" spans="6:19" s="1" customFormat="1" x14ac:dyDescent="0.2">
      <c r="F1450" s="2"/>
      <c r="G1450" s="2"/>
      <c r="H1450" s="16"/>
      <c r="I1450" s="18"/>
      <c r="L1450" s="9"/>
      <c r="Q1450" s="77"/>
      <c r="R1450" s="87"/>
      <c r="S1450" s="87"/>
    </row>
    <row r="1451" spans="6:19" s="1" customFormat="1" x14ac:dyDescent="0.2">
      <c r="F1451" s="2"/>
      <c r="G1451" s="2"/>
      <c r="H1451" s="16"/>
      <c r="I1451" s="18"/>
      <c r="L1451" s="9"/>
      <c r="Q1451" s="77"/>
      <c r="R1451" s="87"/>
      <c r="S1451" s="87"/>
    </row>
    <row r="1452" spans="6:19" s="1" customFormat="1" x14ac:dyDescent="0.2">
      <c r="F1452" s="2"/>
      <c r="G1452" s="2"/>
      <c r="H1452" s="16"/>
      <c r="I1452" s="18"/>
      <c r="L1452" s="9"/>
      <c r="Q1452" s="77"/>
      <c r="R1452" s="87"/>
      <c r="S1452" s="87"/>
    </row>
    <row r="1453" spans="6:19" s="1" customFormat="1" x14ac:dyDescent="0.2">
      <c r="F1453" s="2"/>
      <c r="G1453" s="2"/>
      <c r="H1453" s="16"/>
      <c r="I1453" s="18"/>
      <c r="L1453" s="9"/>
      <c r="Q1453" s="77"/>
      <c r="R1453" s="87"/>
      <c r="S1453" s="87"/>
    </row>
    <row r="1454" spans="6:19" s="1" customFormat="1" x14ac:dyDescent="0.2">
      <c r="F1454" s="2"/>
      <c r="G1454" s="2"/>
      <c r="H1454" s="16"/>
      <c r="I1454" s="18"/>
      <c r="L1454" s="9"/>
      <c r="Q1454" s="77"/>
      <c r="R1454" s="87"/>
      <c r="S1454" s="87"/>
    </row>
    <row r="1455" spans="6:19" s="1" customFormat="1" x14ac:dyDescent="0.2">
      <c r="F1455" s="2"/>
      <c r="G1455" s="2"/>
      <c r="H1455" s="16"/>
      <c r="I1455" s="18"/>
      <c r="L1455" s="9"/>
      <c r="Q1455" s="77"/>
      <c r="R1455" s="87"/>
      <c r="S1455" s="87"/>
    </row>
    <row r="1456" spans="6:19" s="1" customFormat="1" x14ac:dyDescent="0.2">
      <c r="F1456" s="2"/>
      <c r="G1456" s="2"/>
      <c r="H1456" s="16"/>
      <c r="I1456" s="18"/>
      <c r="L1456" s="9"/>
      <c r="Q1456" s="77"/>
      <c r="R1456" s="87"/>
      <c r="S1456" s="87"/>
    </row>
    <row r="1457" spans="6:19" s="1" customFormat="1" x14ac:dyDescent="0.2">
      <c r="F1457" s="2"/>
      <c r="G1457" s="2"/>
      <c r="H1457" s="16"/>
      <c r="I1457" s="18"/>
      <c r="L1457" s="9"/>
      <c r="Q1457" s="77"/>
      <c r="R1457" s="87"/>
      <c r="S1457" s="87"/>
    </row>
    <row r="1458" spans="6:19" s="1" customFormat="1" x14ac:dyDescent="0.2">
      <c r="F1458" s="2"/>
      <c r="G1458" s="2"/>
      <c r="H1458" s="16"/>
      <c r="I1458" s="18"/>
      <c r="L1458" s="9"/>
      <c r="Q1458" s="77"/>
      <c r="R1458" s="87"/>
      <c r="S1458" s="87"/>
    </row>
    <row r="1459" spans="6:19" s="1" customFormat="1" x14ac:dyDescent="0.2">
      <c r="F1459" s="2"/>
      <c r="G1459" s="2"/>
      <c r="H1459" s="16"/>
      <c r="I1459" s="18"/>
      <c r="L1459" s="9"/>
      <c r="Q1459" s="77"/>
      <c r="R1459" s="87"/>
      <c r="S1459" s="87"/>
    </row>
    <row r="1460" spans="6:19" s="1" customFormat="1" x14ac:dyDescent="0.2">
      <c r="F1460" s="2"/>
      <c r="G1460" s="2"/>
      <c r="H1460" s="16"/>
      <c r="I1460" s="18"/>
      <c r="L1460" s="9"/>
      <c r="Q1460" s="77"/>
      <c r="R1460" s="87"/>
      <c r="S1460" s="87"/>
    </row>
    <row r="1461" spans="6:19" s="1" customFormat="1" x14ac:dyDescent="0.2">
      <c r="F1461" s="2"/>
      <c r="G1461" s="2"/>
      <c r="H1461" s="16"/>
      <c r="I1461" s="18"/>
      <c r="L1461" s="9"/>
      <c r="Q1461" s="77"/>
      <c r="R1461" s="87"/>
      <c r="S1461" s="87"/>
    </row>
    <row r="1462" spans="6:19" s="1" customFormat="1" x14ac:dyDescent="0.2">
      <c r="F1462" s="2"/>
      <c r="G1462" s="2"/>
      <c r="H1462" s="16"/>
      <c r="I1462" s="18"/>
      <c r="L1462" s="9"/>
      <c r="Q1462" s="77"/>
      <c r="R1462" s="87"/>
      <c r="S1462" s="87"/>
    </row>
    <row r="1463" spans="6:19" s="1" customFormat="1" x14ac:dyDescent="0.2">
      <c r="F1463" s="2"/>
      <c r="G1463" s="2"/>
      <c r="H1463" s="16"/>
      <c r="I1463" s="18"/>
      <c r="L1463" s="9"/>
      <c r="Q1463" s="77"/>
      <c r="R1463" s="87"/>
      <c r="S1463" s="87"/>
    </row>
    <row r="1464" spans="6:19" s="1" customFormat="1" x14ac:dyDescent="0.2">
      <c r="F1464" s="2"/>
      <c r="G1464" s="2"/>
      <c r="H1464" s="16"/>
      <c r="I1464" s="18"/>
      <c r="L1464" s="9"/>
      <c r="Q1464" s="77"/>
      <c r="R1464" s="87"/>
      <c r="S1464" s="87"/>
    </row>
    <row r="1465" spans="6:19" s="1" customFormat="1" x14ac:dyDescent="0.2">
      <c r="F1465" s="2"/>
      <c r="G1465" s="2"/>
      <c r="H1465" s="16"/>
      <c r="I1465" s="18"/>
      <c r="L1465" s="9"/>
      <c r="Q1465" s="77"/>
      <c r="R1465" s="87"/>
      <c r="S1465" s="87"/>
    </row>
    <row r="1466" spans="6:19" s="1" customFormat="1" x14ac:dyDescent="0.2">
      <c r="F1466" s="2"/>
      <c r="G1466" s="2"/>
      <c r="H1466" s="16"/>
      <c r="I1466" s="18"/>
      <c r="L1466" s="9"/>
      <c r="Q1466" s="77"/>
      <c r="R1466" s="87"/>
      <c r="S1466" s="87"/>
    </row>
    <row r="1467" spans="6:19" s="1" customFormat="1" x14ac:dyDescent="0.2">
      <c r="F1467" s="2"/>
      <c r="G1467" s="2"/>
      <c r="H1467" s="16"/>
      <c r="I1467" s="18"/>
      <c r="L1467" s="9"/>
      <c r="Q1467" s="77"/>
      <c r="R1467" s="87"/>
      <c r="S1467" s="87"/>
    </row>
    <row r="1468" spans="6:19" s="1" customFormat="1" x14ac:dyDescent="0.2">
      <c r="F1468" s="2"/>
      <c r="G1468" s="2"/>
      <c r="H1468" s="16"/>
      <c r="I1468" s="18"/>
      <c r="L1468" s="9"/>
      <c r="Q1468" s="77"/>
      <c r="R1468" s="87"/>
      <c r="S1468" s="87"/>
    </row>
    <row r="1469" spans="6:19" s="1" customFormat="1" x14ac:dyDescent="0.2">
      <c r="F1469" s="2"/>
      <c r="G1469" s="2"/>
      <c r="H1469" s="16"/>
      <c r="I1469" s="18"/>
      <c r="L1469" s="9"/>
      <c r="Q1469" s="77"/>
      <c r="R1469" s="87"/>
      <c r="S1469" s="87"/>
    </row>
    <row r="1470" spans="6:19" s="1" customFormat="1" x14ac:dyDescent="0.2">
      <c r="F1470" s="2"/>
      <c r="G1470" s="2"/>
      <c r="H1470" s="16"/>
      <c r="I1470" s="18"/>
      <c r="L1470" s="9"/>
      <c r="Q1470" s="77"/>
      <c r="R1470" s="87"/>
      <c r="S1470" s="87"/>
    </row>
    <row r="1471" spans="6:19" s="1" customFormat="1" x14ac:dyDescent="0.2">
      <c r="F1471" s="2"/>
      <c r="G1471" s="2"/>
      <c r="H1471" s="16"/>
      <c r="I1471" s="18"/>
      <c r="L1471" s="9"/>
      <c r="Q1471" s="77"/>
      <c r="R1471" s="87"/>
      <c r="S1471" s="87"/>
    </row>
    <row r="1472" spans="6:19" s="1" customFormat="1" x14ac:dyDescent="0.2">
      <c r="F1472" s="2"/>
      <c r="G1472" s="2"/>
      <c r="H1472" s="16"/>
      <c r="I1472" s="18"/>
      <c r="L1472" s="9"/>
      <c r="Q1472" s="77"/>
      <c r="R1472" s="87"/>
      <c r="S1472" s="87"/>
    </row>
    <row r="1473" spans="6:19" s="1" customFormat="1" x14ac:dyDescent="0.2">
      <c r="F1473" s="2"/>
      <c r="G1473" s="2"/>
      <c r="H1473" s="16"/>
      <c r="I1473" s="18"/>
      <c r="L1473" s="9"/>
      <c r="Q1473" s="77"/>
      <c r="R1473" s="87"/>
      <c r="S1473" s="87"/>
    </row>
    <row r="1474" spans="6:19" s="1" customFormat="1" x14ac:dyDescent="0.2">
      <c r="F1474" s="2"/>
      <c r="G1474" s="2"/>
      <c r="H1474" s="16"/>
      <c r="I1474" s="18"/>
      <c r="L1474" s="9"/>
      <c r="Q1474" s="77"/>
      <c r="R1474" s="87"/>
      <c r="S1474" s="87"/>
    </row>
    <row r="1475" spans="6:19" s="1" customFormat="1" x14ac:dyDescent="0.2">
      <c r="F1475" s="2"/>
      <c r="G1475" s="2"/>
      <c r="H1475" s="16"/>
      <c r="I1475" s="18"/>
      <c r="L1475" s="9"/>
      <c r="Q1475" s="77"/>
      <c r="R1475" s="87"/>
      <c r="S1475" s="87"/>
    </row>
    <row r="1476" spans="6:19" s="1" customFormat="1" x14ac:dyDescent="0.2">
      <c r="F1476" s="2"/>
      <c r="G1476" s="2"/>
      <c r="H1476" s="16"/>
      <c r="I1476" s="18"/>
      <c r="L1476" s="9"/>
      <c r="Q1476" s="77"/>
      <c r="R1476" s="87"/>
      <c r="S1476" s="87"/>
    </row>
    <row r="1477" spans="6:19" s="1" customFormat="1" x14ac:dyDescent="0.2">
      <c r="F1477" s="2"/>
      <c r="G1477" s="2"/>
      <c r="H1477" s="16"/>
      <c r="I1477" s="18"/>
      <c r="L1477" s="9"/>
      <c r="Q1477" s="77"/>
      <c r="R1477" s="87"/>
      <c r="S1477" s="87"/>
    </row>
    <row r="1478" spans="6:19" s="1" customFormat="1" x14ac:dyDescent="0.2">
      <c r="F1478" s="2"/>
      <c r="G1478" s="2"/>
      <c r="H1478" s="16"/>
      <c r="I1478" s="18"/>
      <c r="L1478" s="9"/>
      <c r="Q1478" s="77"/>
      <c r="R1478" s="87"/>
      <c r="S1478" s="87"/>
    </row>
    <row r="1479" spans="6:19" s="1" customFormat="1" x14ac:dyDescent="0.2">
      <c r="F1479" s="2"/>
      <c r="G1479" s="2"/>
      <c r="H1479" s="16"/>
      <c r="I1479" s="18"/>
      <c r="L1479" s="9"/>
      <c r="Q1479" s="77"/>
      <c r="R1479" s="87"/>
      <c r="S1479" s="87"/>
    </row>
    <row r="1480" spans="6:19" s="1" customFormat="1" x14ac:dyDescent="0.2">
      <c r="F1480" s="2"/>
      <c r="G1480" s="2"/>
      <c r="H1480" s="16"/>
      <c r="I1480" s="18"/>
      <c r="L1480" s="9"/>
      <c r="Q1480" s="77"/>
      <c r="R1480" s="87"/>
      <c r="S1480" s="87"/>
    </row>
    <row r="1481" spans="6:19" s="1" customFormat="1" x14ac:dyDescent="0.2">
      <c r="F1481" s="2"/>
      <c r="G1481" s="2"/>
      <c r="H1481" s="16"/>
      <c r="I1481" s="18"/>
      <c r="L1481" s="9"/>
      <c r="Q1481" s="77"/>
      <c r="R1481" s="87"/>
      <c r="S1481" s="87"/>
    </row>
    <row r="1482" spans="6:19" s="1" customFormat="1" x14ac:dyDescent="0.2">
      <c r="F1482" s="2"/>
      <c r="G1482" s="2"/>
      <c r="H1482" s="16"/>
      <c r="I1482" s="18"/>
      <c r="L1482" s="9"/>
      <c r="Q1482" s="77"/>
      <c r="R1482" s="87"/>
      <c r="S1482" s="87"/>
    </row>
    <row r="1483" spans="6:19" s="1" customFormat="1" x14ac:dyDescent="0.2">
      <c r="F1483" s="2"/>
      <c r="G1483" s="2"/>
      <c r="H1483" s="16"/>
      <c r="I1483" s="18"/>
      <c r="L1483" s="9"/>
      <c r="Q1483" s="77"/>
      <c r="R1483" s="87"/>
      <c r="S1483" s="87"/>
    </row>
    <row r="1484" spans="6:19" s="1" customFormat="1" x14ac:dyDescent="0.2">
      <c r="F1484" s="2"/>
      <c r="G1484" s="2"/>
      <c r="H1484" s="16"/>
      <c r="I1484" s="18"/>
      <c r="L1484" s="9"/>
      <c r="Q1484" s="77"/>
      <c r="R1484" s="87"/>
      <c r="S1484" s="87"/>
    </row>
    <row r="1485" spans="6:19" s="1" customFormat="1" x14ac:dyDescent="0.2">
      <c r="F1485" s="2"/>
      <c r="G1485" s="2"/>
      <c r="H1485" s="16"/>
      <c r="I1485" s="18"/>
      <c r="L1485" s="9"/>
      <c r="Q1485" s="77"/>
      <c r="R1485" s="87"/>
      <c r="S1485" s="87"/>
    </row>
    <row r="1486" spans="6:19" s="1" customFormat="1" x14ac:dyDescent="0.2">
      <c r="F1486" s="2"/>
      <c r="G1486" s="2"/>
      <c r="H1486" s="16"/>
      <c r="I1486" s="18"/>
      <c r="L1486" s="9"/>
      <c r="Q1486" s="77"/>
      <c r="R1486" s="87"/>
      <c r="S1486" s="87"/>
    </row>
    <row r="1487" spans="6:19" s="1" customFormat="1" x14ac:dyDescent="0.2">
      <c r="F1487" s="2"/>
      <c r="G1487" s="2"/>
      <c r="H1487" s="16"/>
      <c r="I1487" s="18"/>
      <c r="L1487" s="9"/>
      <c r="Q1487" s="77"/>
      <c r="R1487" s="87"/>
      <c r="S1487" s="87"/>
    </row>
    <row r="1488" spans="6:19" s="1" customFormat="1" x14ac:dyDescent="0.2">
      <c r="F1488" s="2"/>
      <c r="G1488" s="2"/>
      <c r="H1488" s="16"/>
      <c r="I1488" s="18"/>
      <c r="L1488" s="9"/>
      <c r="Q1488" s="77"/>
      <c r="R1488" s="87"/>
      <c r="S1488" s="87"/>
    </row>
    <row r="1489" spans="6:19" s="1" customFormat="1" x14ac:dyDescent="0.2">
      <c r="F1489" s="2"/>
      <c r="G1489" s="2"/>
      <c r="H1489" s="16"/>
      <c r="I1489" s="18"/>
      <c r="L1489" s="9"/>
      <c r="Q1489" s="77"/>
      <c r="R1489" s="87"/>
      <c r="S1489" s="87"/>
    </row>
    <row r="1490" spans="6:19" s="1" customFormat="1" x14ac:dyDescent="0.2">
      <c r="F1490" s="2"/>
      <c r="G1490" s="2"/>
      <c r="H1490" s="16"/>
      <c r="I1490" s="18"/>
      <c r="L1490" s="9"/>
      <c r="Q1490" s="77"/>
      <c r="R1490" s="87"/>
      <c r="S1490" s="87"/>
    </row>
    <row r="1491" spans="6:19" s="1" customFormat="1" x14ac:dyDescent="0.2">
      <c r="F1491" s="2"/>
      <c r="G1491" s="2"/>
      <c r="H1491" s="16"/>
      <c r="I1491" s="18"/>
      <c r="L1491" s="9"/>
      <c r="Q1491" s="77"/>
      <c r="R1491" s="87"/>
      <c r="S1491" s="87"/>
    </row>
    <row r="1492" spans="6:19" s="1" customFormat="1" x14ac:dyDescent="0.2">
      <c r="F1492" s="2"/>
      <c r="G1492" s="2"/>
      <c r="H1492" s="16"/>
      <c r="I1492" s="18"/>
      <c r="L1492" s="9"/>
      <c r="Q1492" s="77"/>
      <c r="R1492" s="87"/>
      <c r="S1492" s="87"/>
    </row>
    <row r="1493" spans="6:19" s="1" customFormat="1" x14ac:dyDescent="0.2">
      <c r="F1493" s="2"/>
      <c r="G1493" s="2"/>
      <c r="H1493" s="16"/>
      <c r="I1493" s="18"/>
      <c r="L1493" s="9"/>
      <c r="Q1493" s="77"/>
      <c r="R1493" s="87"/>
      <c r="S1493" s="87"/>
    </row>
    <row r="1494" spans="6:19" s="1" customFormat="1" x14ac:dyDescent="0.2">
      <c r="F1494" s="2"/>
      <c r="G1494" s="2"/>
      <c r="H1494" s="16"/>
      <c r="I1494" s="18"/>
      <c r="L1494" s="9"/>
      <c r="Q1494" s="77"/>
      <c r="R1494" s="87"/>
      <c r="S1494" s="87"/>
    </row>
    <row r="1495" spans="6:19" s="1" customFormat="1" x14ac:dyDescent="0.2">
      <c r="F1495" s="2"/>
      <c r="G1495" s="2"/>
      <c r="H1495" s="16"/>
      <c r="I1495" s="18"/>
      <c r="L1495" s="9"/>
      <c r="Q1495" s="77"/>
      <c r="R1495" s="87"/>
      <c r="S1495" s="87"/>
    </row>
    <row r="1496" spans="6:19" s="1" customFormat="1" x14ac:dyDescent="0.2">
      <c r="F1496" s="2"/>
      <c r="G1496" s="2"/>
      <c r="H1496" s="16"/>
      <c r="I1496" s="18"/>
      <c r="L1496" s="9"/>
      <c r="Q1496" s="77"/>
      <c r="R1496" s="87"/>
      <c r="S1496" s="87"/>
    </row>
    <row r="1497" spans="6:19" s="1" customFormat="1" x14ac:dyDescent="0.2">
      <c r="F1497" s="2"/>
      <c r="G1497" s="2"/>
      <c r="H1497" s="16"/>
      <c r="I1497" s="18"/>
      <c r="L1497" s="9"/>
      <c r="Q1497" s="77"/>
      <c r="R1497" s="87"/>
      <c r="S1497" s="87"/>
    </row>
    <row r="1498" spans="6:19" s="1" customFormat="1" x14ac:dyDescent="0.2">
      <c r="F1498" s="2"/>
      <c r="G1498" s="2"/>
      <c r="H1498" s="16"/>
      <c r="I1498" s="18"/>
      <c r="L1498" s="9"/>
      <c r="Q1498" s="77"/>
      <c r="R1498" s="87"/>
      <c r="S1498" s="87"/>
    </row>
    <row r="1499" spans="6:19" s="1" customFormat="1" x14ac:dyDescent="0.2">
      <c r="F1499" s="2"/>
      <c r="G1499" s="2"/>
      <c r="H1499" s="16"/>
      <c r="I1499" s="18"/>
      <c r="L1499" s="9"/>
      <c r="Q1499" s="77"/>
      <c r="R1499" s="87"/>
      <c r="S1499" s="87"/>
    </row>
    <row r="1500" spans="6:19" s="1" customFormat="1" x14ac:dyDescent="0.2">
      <c r="F1500" s="2"/>
      <c r="G1500" s="2"/>
      <c r="H1500" s="16"/>
      <c r="I1500" s="18"/>
      <c r="L1500" s="9"/>
      <c r="Q1500" s="77"/>
      <c r="R1500" s="87"/>
      <c r="S1500" s="87"/>
    </row>
    <row r="1501" spans="6:19" s="1" customFormat="1" x14ac:dyDescent="0.2">
      <c r="F1501" s="2"/>
      <c r="G1501" s="2"/>
      <c r="H1501" s="16"/>
      <c r="I1501" s="18"/>
      <c r="L1501" s="9"/>
      <c r="Q1501" s="77"/>
      <c r="R1501" s="87"/>
      <c r="S1501" s="87"/>
    </row>
    <row r="1502" spans="6:19" s="1" customFormat="1" x14ac:dyDescent="0.2">
      <c r="F1502" s="2"/>
      <c r="G1502" s="2"/>
      <c r="H1502" s="16"/>
      <c r="I1502" s="18"/>
      <c r="L1502" s="9"/>
      <c r="Q1502" s="77"/>
      <c r="R1502" s="87"/>
      <c r="S1502" s="87"/>
    </row>
    <row r="1503" spans="6:19" s="1" customFormat="1" x14ac:dyDescent="0.2">
      <c r="F1503" s="2"/>
      <c r="G1503" s="2"/>
      <c r="H1503" s="16"/>
      <c r="I1503" s="18"/>
      <c r="L1503" s="9"/>
      <c r="Q1503" s="77"/>
      <c r="R1503" s="87"/>
      <c r="S1503" s="87"/>
    </row>
    <row r="1504" spans="6:19" s="1" customFormat="1" x14ac:dyDescent="0.2">
      <c r="F1504" s="2"/>
      <c r="G1504" s="2"/>
      <c r="H1504" s="16"/>
      <c r="I1504" s="18"/>
      <c r="L1504" s="9"/>
      <c r="Q1504" s="77"/>
      <c r="R1504" s="87"/>
      <c r="S1504" s="87"/>
    </row>
    <row r="1505" spans="6:19" s="1" customFormat="1" x14ac:dyDescent="0.2">
      <c r="F1505" s="2"/>
      <c r="G1505" s="2"/>
      <c r="H1505" s="16"/>
      <c r="I1505" s="18"/>
      <c r="L1505" s="9"/>
      <c r="Q1505" s="77"/>
      <c r="R1505" s="87"/>
      <c r="S1505" s="87"/>
    </row>
    <row r="1506" spans="6:19" s="1" customFormat="1" x14ac:dyDescent="0.2">
      <c r="F1506" s="2"/>
      <c r="G1506" s="2"/>
      <c r="H1506" s="16"/>
      <c r="I1506" s="18"/>
      <c r="L1506" s="9"/>
      <c r="Q1506" s="77"/>
      <c r="R1506" s="87"/>
      <c r="S1506" s="87"/>
    </row>
    <row r="1507" spans="6:19" s="1" customFormat="1" x14ac:dyDescent="0.2">
      <c r="F1507" s="2"/>
      <c r="G1507" s="2"/>
      <c r="H1507" s="16"/>
      <c r="I1507" s="18"/>
      <c r="L1507" s="9"/>
      <c r="Q1507" s="77"/>
      <c r="R1507" s="87"/>
      <c r="S1507" s="87"/>
    </row>
    <row r="1508" spans="6:19" s="1" customFormat="1" x14ac:dyDescent="0.2">
      <c r="F1508" s="2"/>
      <c r="G1508" s="2"/>
      <c r="H1508" s="16"/>
      <c r="I1508" s="18"/>
      <c r="L1508" s="9"/>
      <c r="Q1508" s="77"/>
      <c r="R1508" s="87"/>
      <c r="S1508" s="87"/>
    </row>
    <row r="1509" spans="6:19" s="1" customFormat="1" x14ac:dyDescent="0.2">
      <c r="F1509" s="2"/>
      <c r="G1509" s="2"/>
      <c r="H1509" s="16"/>
      <c r="I1509" s="18"/>
      <c r="L1509" s="9"/>
      <c r="Q1509" s="77"/>
      <c r="R1509" s="87"/>
      <c r="S1509" s="87"/>
    </row>
    <row r="1510" spans="6:19" s="1" customFormat="1" x14ac:dyDescent="0.2">
      <c r="F1510" s="2"/>
      <c r="G1510" s="2"/>
      <c r="H1510" s="16"/>
      <c r="I1510" s="18"/>
      <c r="L1510" s="9"/>
      <c r="Q1510" s="77"/>
      <c r="R1510" s="87"/>
      <c r="S1510" s="87"/>
    </row>
    <row r="1511" spans="6:19" s="1" customFormat="1" x14ac:dyDescent="0.2">
      <c r="F1511" s="2"/>
      <c r="G1511" s="2"/>
      <c r="H1511" s="16"/>
      <c r="I1511" s="18"/>
      <c r="L1511" s="9"/>
      <c r="Q1511" s="77"/>
      <c r="R1511" s="87"/>
      <c r="S1511" s="87"/>
    </row>
    <row r="1512" spans="6:19" s="1" customFormat="1" x14ac:dyDescent="0.2">
      <c r="F1512" s="2"/>
      <c r="G1512" s="2"/>
      <c r="H1512" s="16"/>
      <c r="I1512" s="18"/>
      <c r="L1512" s="9"/>
      <c r="Q1512" s="77"/>
      <c r="R1512" s="87"/>
      <c r="S1512" s="87"/>
    </row>
    <row r="1513" spans="6:19" s="1" customFormat="1" x14ac:dyDescent="0.2">
      <c r="F1513" s="2"/>
      <c r="G1513" s="2"/>
      <c r="H1513" s="16"/>
      <c r="I1513" s="18"/>
      <c r="L1513" s="9"/>
      <c r="Q1513" s="77"/>
      <c r="R1513" s="87"/>
      <c r="S1513" s="87"/>
    </row>
    <row r="1514" spans="6:19" s="1" customFormat="1" x14ac:dyDescent="0.2">
      <c r="F1514" s="2"/>
      <c r="G1514" s="2"/>
      <c r="H1514" s="16"/>
      <c r="I1514" s="18"/>
      <c r="L1514" s="9"/>
      <c r="Q1514" s="77"/>
      <c r="R1514" s="87"/>
      <c r="S1514" s="87"/>
    </row>
    <row r="1515" spans="6:19" s="1" customFormat="1" x14ac:dyDescent="0.2">
      <c r="F1515" s="2"/>
      <c r="G1515" s="2"/>
      <c r="H1515" s="16"/>
      <c r="I1515" s="18"/>
      <c r="L1515" s="9"/>
      <c r="Q1515" s="77"/>
      <c r="R1515" s="87"/>
      <c r="S1515" s="87"/>
    </row>
    <row r="1516" spans="6:19" s="1" customFormat="1" x14ac:dyDescent="0.2">
      <c r="F1516" s="2"/>
      <c r="G1516" s="2"/>
      <c r="H1516" s="16"/>
      <c r="I1516" s="18"/>
      <c r="L1516" s="9"/>
      <c r="Q1516" s="77"/>
      <c r="R1516" s="87"/>
      <c r="S1516" s="87"/>
    </row>
    <row r="1517" spans="6:19" s="1" customFormat="1" x14ac:dyDescent="0.2">
      <c r="F1517" s="2"/>
      <c r="G1517" s="2"/>
      <c r="H1517" s="16"/>
      <c r="I1517" s="18"/>
      <c r="L1517" s="9"/>
      <c r="Q1517" s="77"/>
      <c r="R1517" s="87"/>
      <c r="S1517" s="87"/>
    </row>
    <row r="1518" spans="6:19" s="1" customFormat="1" x14ac:dyDescent="0.2">
      <c r="F1518" s="2"/>
      <c r="G1518" s="2"/>
      <c r="H1518" s="16"/>
      <c r="I1518" s="18"/>
      <c r="L1518" s="9"/>
      <c r="Q1518" s="77"/>
      <c r="R1518" s="87"/>
      <c r="S1518" s="87"/>
    </row>
    <row r="1519" spans="6:19" s="1" customFormat="1" x14ac:dyDescent="0.2">
      <c r="F1519" s="2"/>
      <c r="G1519" s="2"/>
      <c r="H1519" s="16"/>
      <c r="I1519" s="18"/>
      <c r="L1519" s="9"/>
      <c r="Q1519" s="77"/>
      <c r="R1519" s="87"/>
      <c r="S1519" s="87"/>
    </row>
    <row r="1520" spans="6:19" s="1" customFormat="1" x14ac:dyDescent="0.2">
      <c r="F1520" s="2"/>
      <c r="G1520" s="2"/>
      <c r="H1520" s="16"/>
      <c r="I1520" s="18"/>
      <c r="L1520" s="9"/>
      <c r="Q1520" s="77"/>
      <c r="R1520" s="87"/>
      <c r="S1520" s="87"/>
    </row>
    <row r="1521" spans="6:19" s="1" customFormat="1" x14ac:dyDescent="0.2">
      <c r="F1521" s="2"/>
      <c r="G1521" s="2"/>
      <c r="H1521" s="16"/>
      <c r="I1521" s="18"/>
      <c r="L1521" s="9"/>
      <c r="Q1521" s="77"/>
      <c r="R1521" s="87"/>
      <c r="S1521" s="87"/>
    </row>
    <row r="1522" spans="6:19" s="1" customFormat="1" x14ac:dyDescent="0.2">
      <c r="F1522" s="2"/>
      <c r="G1522" s="2"/>
      <c r="H1522" s="16"/>
      <c r="I1522" s="18"/>
      <c r="L1522" s="9"/>
      <c r="Q1522" s="77"/>
      <c r="R1522" s="87"/>
      <c r="S1522" s="87"/>
    </row>
    <row r="1523" spans="6:19" s="1" customFormat="1" x14ac:dyDescent="0.2">
      <c r="F1523" s="2"/>
      <c r="G1523" s="2"/>
      <c r="H1523" s="16"/>
      <c r="I1523" s="18"/>
      <c r="L1523" s="9"/>
      <c r="Q1523" s="77"/>
      <c r="R1523" s="87"/>
      <c r="S1523" s="87"/>
    </row>
    <row r="1524" spans="6:19" s="1" customFormat="1" x14ac:dyDescent="0.2">
      <c r="F1524" s="2"/>
      <c r="G1524" s="2"/>
      <c r="H1524" s="16"/>
      <c r="I1524" s="18"/>
      <c r="L1524" s="9"/>
      <c r="Q1524" s="77"/>
      <c r="R1524" s="87"/>
      <c r="S1524" s="87"/>
    </row>
    <row r="1525" spans="6:19" s="1" customFormat="1" x14ac:dyDescent="0.2">
      <c r="F1525" s="2"/>
      <c r="G1525" s="2"/>
      <c r="H1525" s="16"/>
      <c r="I1525" s="18"/>
      <c r="L1525" s="9"/>
      <c r="Q1525" s="77"/>
      <c r="R1525" s="87"/>
      <c r="S1525" s="87"/>
    </row>
    <row r="1526" spans="6:19" s="1" customFormat="1" x14ac:dyDescent="0.2">
      <c r="F1526" s="2"/>
      <c r="G1526" s="2"/>
      <c r="H1526" s="16"/>
      <c r="I1526" s="18"/>
      <c r="L1526" s="9"/>
      <c r="Q1526" s="77"/>
      <c r="R1526" s="87"/>
      <c r="S1526" s="87"/>
    </row>
    <row r="1527" spans="6:19" s="1" customFormat="1" x14ac:dyDescent="0.2">
      <c r="F1527" s="2"/>
      <c r="G1527" s="2"/>
      <c r="H1527" s="16"/>
      <c r="I1527" s="18"/>
      <c r="L1527" s="9"/>
      <c r="Q1527" s="77"/>
      <c r="R1527" s="87"/>
      <c r="S1527" s="87"/>
    </row>
    <row r="1528" spans="6:19" s="1" customFormat="1" x14ac:dyDescent="0.2">
      <c r="F1528" s="2"/>
      <c r="G1528" s="2"/>
      <c r="H1528" s="16"/>
      <c r="I1528" s="18"/>
      <c r="L1528" s="9"/>
      <c r="Q1528" s="77"/>
      <c r="R1528" s="87"/>
      <c r="S1528" s="87"/>
    </row>
    <row r="1529" spans="6:19" s="1" customFormat="1" x14ac:dyDescent="0.2">
      <c r="F1529" s="2"/>
      <c r="G1529" s="2"/>
      <c r="H1529" s="16"/>
      <c r="I1529" s="18"/>
      <c r="L1529" s="9"/>
      <c r="Q1529" s="77"/>
      <c r="R1529" s="87"/>
      <c r="S1529" s="87"/>
    </row>
    <row r="1530" spans="6:19" s="1" customFormat="1" x14ac:dyDescent="0.2">
      <c r="F1530" s="2"/>
      <c r="G1530" s="2"/>
      <c r="H1530" s="16"/>
      <c r="I1530" s="18"/>
      <c r="L1530" s="9"/>
      <c r="Q1530" s="77"/>
      <c r="R1530" s="87"/>
      <c r="S1530" s="87"/>
    </row>
    <row r="1531" spans="6:19" s="1" customFormat="1" x14ac:dyDescent="0.2">
      <c r="F1531" s="2"/>
      <c r="G1531" s="2"/>
      <c r="H1531" s="16"/>
      <c r="I1531" s="18"/>
      <c r="L1531" s="9"/>
      <c r="Q1531" s="77"/>
      <c r="R1531" s="87"/>
      <c r="S1531" s="87"/>
    </row>
    <row r="1532" spans="6:19" s="1" customFormat="1" x14ac:dyDescent="0.2">
      <c r="F1532" s="2"/>
      <c r="G1532" s="2"/>
      <c r="H1532" s="16"/>
      <c r="I1532" s="18"/>
      <c r="L1532" s="9"/>
      <c r="Q1532" s="77"/>
      <c r="R1532" s="87"/>
      <c r="S1532" s="87"/>
    </row>
    <row r="1533" spans="6:19" s="1" customFormat="1" x14ac:dyDescent="0.2">
      <c r="F1533" s="2"/>
      <c r="G1533" s="2"/>
      <c r="H1533" s="16"/>
      <c r="I1533" s="18"/>
      <c r="L1533" s="9"/>
      <c r="Q1533" s="77"/>
      <c r="R1533" s="87"/>
      <c r="S1533" s="87"/>
    </row>
    <row r="1534" spans="6:19" s="1" customFormat="1" x14ac:dyDescent="0.2">
      <c r="F1534" s="2"/>
      <c r="G1534" s="2"/>
      <c r="H1534" s="16"/>
      <c r="I1534" s="18"/>
      <c r="L1534" s="9"/>
      <c r="Q1534" s="77"/>
      <c r="R1534" s="87"/>
      <c r="S1534" s="87"/>
    </row>
    <row r="1535" spans="6:19" s="1" customFormat="1" x14ac:dyDescent="0.2">
      <c r="F1535" s="2"/>
      <c r="G1535" s="2"/>
      <c r="H1535" s="16"/>
      <c r="I1535" s="18"/>
      <c r="L1535" s="9"/>
      <c r="Q1535" s="77"/>
      <c r="R1535" s="87"/>
      <c r="S1535" s="87"/>
    </row>
    <row r="1536" spans="6:19" s="1" customFormat="1" x14ac:dyDescent="0.2">
      <c r="F1536" s="2"/>
      <c r="G1536" s="2"/>
      <c r="H1536" s="16"/>
      <c r="I1536" s="18"/>
      <c r="L1536" s="9"/>
      <c r="Q1536" s="77"/>
      <c r="R1536" s="87"/>
      <c r="S1536" s="87"/>
    </row>
    <row r="1537" spans="6:19" s="1" customFormat="1" x14ac:dyDescent="0.2">
      <c r="F1537" s="2"/>
      <c r="G1537" s="2"/>
      <c r="H1537" s="16"/>
      <c r="I1537" s="18"/>
      <c r="L1537" s="9"/>
      <c r="Q1537" s="77"/>
      <c r="R1537" s="87"/>
      <c r="S1537" s="87"/>
    </row>
    <row r="1538" spans="6:19" s="1" customFormat="1" x14ac:dyDescent="0.2">
      <c r="F1538" s="2"/>
      <c r="G1538" s="2"/>
      <c r="H1538" s="16"/>
      <c r="I1538" s="18"/>
      <c r="L1538" s="9"/>
      <c r="Q1538" s="77"/>
      <c r="R1538" s="87"/>
      <c r="S1538" s="87"/>
    </row>
    <row r="1539" spans="6:19" s="1" customFormat="1" x14ac:dyDescent="0.2">
      <c r="F1539" s="2"/>
      <c r="G1539" s="2"/>
      <c r="H1539" s="16"/>
      <c r="I1539" s="18"/>
      <c r="L1539" s="9"/>
      <c r="Q1539" s="77"/>
      <c r="R1539" s="87"/>
      <c r="S1539" s="87"/>
    </row>
    <row r="1540" spans="6:19" s="1" customFormat="1" x14ac:dyDescent="0.2">
      <c r="F1540" s="2"/>
      <c r="G1540" s="2"/>
      <c r="H1540" s="16"/>
      <c r="I1540" s="18"/>
      <c r="L1540" s="9"/>
      <c r="Q1540" s="77"/>
      <c r="R1540" s="87"/>
      <c r="S1540" s="87"/>
    </row>
    <row r="1541" spans="6:19" s="1" customFormat="1" x14ac:dyDescent="0.2">
      <c r="F1541" s="2"/>
      <c r="G1541" s="2"/>
      <c r="H1541" s="16"/>
      <c r="I1541" s="18"/>
      <c r="L1541" s="9"/>
      <c r="Q1541" s="77"/>
      <c r="R1541" s="87"/>
      <c r="S1541" s="87"/>
    </row>
    <row r="1542" spans="6:19" s="1" customFormat="1" x14ac:dyDescent="0.2">
      <c r="F1542" s="2"/>
      <c r="G1542" s="2"/>
      <c r="H1542" s="16"/>
      <c r="I1542" s="18"/>
      <c r="L1542" s="9"/>
      <c r="Q1542" s="77"/>
      <c r="R1542" s="87"/>
      <c r="S1542" s="87"/>
    </row>
    <row r="1543" spans="6:19" s="1" customFormat="1" x14ac:dyDescent="0.2">
      <c r="F1543" s="2"/>
      <c r="G1543" s="2"/>
      <c r="H1543" s="16"/>
      <c r="I1543" s="18"/>
      <c r="L1543" s="9"/>
      <c r="Q1543" s="77"/>
      <c r="R1543" s="87"/>
      <c r="S1543" s="87"/>
    </row>
    <row r="1544" spans="6:19" s="1" customFormat="1" x14ac:dyDescent="0.2">
      <c r="F1544" s="2"/>
      <c r="G1544" s="2"/>
      <c r="H1544" s="16"/>
      <c r="I1544" s="18"/>
      <c r="L1544" s="9"/>
      <c r="Q1544" s="77"/>
      <c r="R1544" s="87"/>
      <c r="S1544" s="87"/>
    </row>
    <row r="1545" spans="6:19" s="1" customFormat="1" x14ac:dyDescent="0.2">
      <c r="F1545" s="2"/>
      <c r="G1545" s="2"/>
      <c r="H1545" s="16"/>
      <c r="I1545" s="18"/>
      <c r="L1545" s="9"/>
      <c r="Q1545" s="77"/>
      <c r="R1545" s="87"/>
      <c r="S1545" s="87"/>
    </row>
    <row r="1546" spans="6:19" s="1" customFormat="1" x14ac:dyDescent="0.2">
      <c r="F1546" s="2"/>
      <c r="G1546" s="2"/>
      <c r="H1546" s="16"/>
      <c r="I1546" s="18"/>
      <c r="L1546" s="9"/>
      <c r="Q1546" s="77"/>
      <c r="R1546" s="87"/>
      <c r="S1546" s="87"/>
    </row>
    <row r="1547" spans="6:19" s="1" customFormat="1" x14ac:dyDescent="0.2">
      <c r="F1547" s="2"/>
      <c r="G1547" s="2"/>
      <c r="H1547" s="16"/>
      <c r="I1547" s="18"/>
      <c r="L1547" s="9"/>
      <c r="Q1547" s="77"/>
      <c r="R1547" s="87"/>
      <c r="S1547" s="87"/>
    </row>
    <row r="1548" spans="6:19" s="1" customFormat="1" x14ac:dyDescent="0.2">
      <c r="F1548" s="2"/>
      <c r="G1548" s="2"/>
      <c r="H1548" s="16"/>
      <c r="I1548" s="18"/>
      <c r="L1548" s="9"/>
      <c r="Q1548" s="77"/>
      <c r="R1548" s="87"/>
      <c r="S1548" s="87"/>
    </row>
    <row r="1549" spans="6:19" s="1" customFormat="1" x14ac:dyDescent="0.2">
      <c r="F1549" s="2"/>
      <c r="G1549" s="2"/>
      <c r="H1549" s="16"/>
      <c r="I1549" s="18"/>
      <c r="L1549" s="9"/>
      <c r="Q1549" s="77"/>
      <c r="R1549" s="87"/>
      <c r="S1549" s="87"/>
    </row>
    <row r="1550" spans="6:19" s="1" customFormat="1" x14ac:dyDescent="0.2">
      <c r="F1550" s="2"/>
      <c r="G1550" s="2"/>
      <c r="H1550" s="16"/>
      <c r="I1550" s="18"/>
      <c r="L1550" s="9"/>
      <c r="Q1550" s="77"/>
      <c r="R1550" s="87"/>
      <c r="S1550" s="87"/>
    </row>
    <row r="1551" spans="6:19" s="1" customFormat="1" x14ac:dyDescent="0.2">
      <c r="F1551" s="2"/>
      <c r="G1551" s="2"/>
      <c r="H1551" s="16"/>
      <c r="I1551" s="18"/>
      <c r="L1551" s="9"/>
      <c r="Q1551" s="77"/>
      <c r="R1551" s="87"/>
      <c r="S1551" s="87"/>
    </row>
    <row r="1552" spans="6:19" s="1" customFormat="1" x14ac:dyDescent="0.2">
      <c r="F1552" s="2"/>
      <c r="G1552" s="2"/>
      <c r="H1552" s="16"/>
      <c r="I1552" s="18"/>
      <c r="L1552" s="9"/>
      <c r="Q1552" s="77"/>
      <c r="R1552" s="87"/>
      <c r="S1552" s="87"/>
    </row>
    <row r="1553" spans="6:19" s="1" customFormat="1" x14ac:dyDescent="0.2">
      <c r="F1553" s="2"/>
      <c r="G1553" s="2"/>
      <c r="H1553" s="16"/>
      <c r="I1553" s="18"/>
      <c r="L1553" s="9"/>
      <c r="Q1553" s="77"/>
      <c r="R1553" s="87"/>
      <c r="S1553" s="87"/>
    </row>
    <row r="1554" spans="6:19" s="1" customFormat="1" x14ac:dyDescent="0.2">
      <c r="F1554" s="2"/>
      <c r="G1554" s="2"/>
      <c r="H1554" s="16"/>
      <c r="I1554" s="18"/>
      <c r="L1554" s="9"/>
      <c r="Q1554" s="77"/>
      <c r="R1554" s="87"/>
      <c r="S1554" s="87"/>
    </row>
    <row r="1555" spans="6:19" s="1" customFormat="1" x14ac:dyDescent="0.2">
      <c r="F1555" s="2"/>
      <c r="G1555" s="2"/>
      <c r="H1555" s="16"/>
      <c r="I1555" s="18"/>
      <c r="L1555" s="9"/>
      <c r="Q1555" s="77"/>
      <c r="R1555" s="87"/>
      <c r="S1555" s="87"/>
    </row>
    <row r="1556" spans="6:19" s="1" customFormat="1" x14ac:dyDescent="0.2">
      <c r="F1556" s="2"/>
      <c r="G1556" s="2"/>
      <c r="H1556" s="16"/>
      <c r="I1556" s="18"/>
      <c r="L1556" s="9"/>
      <c r="Q1556" s="77"/>
      <c r="R1556" s="87"/>
      <c r="S1556" s="87"/>
    </row>
    <row r="1557" spans="6:19" s="1" customFormat="1" x14ac:dyDescent="0.2">
      <c r="F1557" s="2"/>
      <c r="G1557" s="2"/>
      <c r="H1557" s="16"/>
      <c r="I1557" s="18"/>
      <c r="L1557" s="9"/>
      <c r="Q1557" s="77"/>
      <c r="R1557" s="87"/>
      <c r="S1557" s="87"/>
    </row>
    <row r="1558" spans="6:19" s="1" customFormat="1" x14ac:dyDescent="0.2">
      <c r="F1558" s="2"/>
      <c r="G1558" s="2"/>
      <c r="H1558" s="16"/>
      <c r="I1558" s="18"/>
      <c r="L1558" s="9"/>
      <c r="Q1558" s="77"/>
      <c r="R1558" s="87"/>
      <c r="S1558" s="87"/>
    </row>
    <row r="1559" spans="6:19" s="1" customFormat="1" x14ac:dyDescent="0.2">
      <c r="F1559" s="2"/>
      <c r="G1559" s="2"/>
      <c r="H1559" s="16"/>
      <c r="I1559" s="18"/>
      <c r="L1559" s="9"/>
      <c r="Q1559" s="77"/>
      <c r="R1559" s="87"/>
      <c r="S1559" s="87"/>
    </row>
    <row r="1560" spans="6:19" s="1" customFormat="1" x14ac:dyDescent="0.2">
      <c r="F1560" s="2"/>
      <c r="G1560" s="2"/>
      <c r="H1560" s="16"/>
      <c r="I1560" s="18"/>
      <c r="L1560" s="9"/>
      <c r="Q1560" s="77"/>
      <c r="R1560" s="87"/>
      <c r="S1560" s="87"/>
    </row>
    <row r="1561" spans="6:19" s="1" customFormat="1" x14ac:dyDescent="0.2">
      <c r="F1561" s="2"/>
      <c r="G1561" s="2"/>
      <c r="H1561" s="16"/>
      <c r="I1561" s="18"/>
      <c r="L1561" s="9"/>
      <c r="Q1561" s="77"/>
      <c r="R1561" s="87"/>
      <c r="S1561" s="87"/>
    </row>
    <row r="1562" spans="6:19" s="1" customFormat="1" x14ac:dyDescent="0.2">
      <c r="F1562" s="2"/>
      <c r="G1562" s="2"/>
      <c r="H1562" s="16"/>
      <c r="I1562" s="18"/>
      <c r="L1562" s="9"/>
      <c r="Q1562" s="77"/>
      <c r="R1562" s="87"/>
      <c r="S1562" s="87"/>
    </row>
    <row r="1563" spans="6:19" s="1" customFormat="1" x14ac:dyDescent="0.2">
      <c r="F1563" s="2"/>
      <c r="G1563" s="2"/>
      <c r="H1563" s="20"/>
      <c r="I1563" s="18"/>
      <c r="L1563" s="9"/>
      <c r="Q1563" s="77"/>
      <c r="R1563" s="87"/>
      <c r="S1563" s="87"/>
    </row>
    <row r="1564" spans="6:19" s="1" customFormat="1" x14ac:dyDescent="0.2">
      <c r="F1564" s="2"/>
      <c r="G1564" s="2"/>
      <c r="H1564" s="16"/>
      <c r="I1564" s="18"/>
      <c r="L1564" s="9"/>
      <c r="Q1564" s="77"/>
      <c r="R1564" s="87"/>
      <c r="S1564" s="87"/>
    </row>
    <row r="1565" spans="6:19" s="1" customFormat="1" x14ac:dyDescent="0.2">
      <c r="F1565" s="2"/>
      <c r="G1565" s="2"/>
      <c r="H1565" s="16"/>
      <c r="I1565" s="18"/>
      <c r="L1565" s="9"/>
      <c r="Q1565" s="77"/>
      <c r="R1565" s="87"/>
      <c r="S1565" s="87"/>
    </row>
    <row r="1566" spans="6:19" s="1" customFormat="1" x14ac:dyDescent="0.2">
      <c r="F1566" s="2"/>
      <c r="G1566" s="2"/>
      <c r="H1566" s="16"/>
      <c r="I1566" s="18"/>
      <c r="L1566" s="9"/>
      <c r="Q1566" s="77"/>
      <c r="R1566" s="87"/>
      <c r="S1566" s="87"/>
    </row>
    <row r="1567" spans="6:19" s="1" customFormat="1" x14ac:dyDescent="0.2">
      <c r="F1567" s="2"/>
      <c r="G1567" s="2"/>
      <c r="H1567" s="16"/>
      <c r="I1567" s="18"/>
      <c r="L1567" s="9"/>
      <c r="Q1567" s="77"/>
      <c r="R1567" s="87"/>
      <c r="S1567" s="87"/>
    </row>
    <row r="1568" spans="6:19" s="1" customFormat="1" x14ac:dyDescent="0.2">
      <c r="F1568" s="2"/>
      <c r="G1568" s="2"/>
      <c r="H1568" s="16"/>
      <c r="I1568" s="18"/>
      <c r="L1568" s="9"/>
      <c r="Q1568" s="77"/>
      <c r="R1568" s="87"/>
      <c r="S1568" s="87"/>
    </row>
    <row r="1569" spans="6:19" s="1" customFormat="1" x14ac:dyDescent="0.2">
      <c r="F1569" s="2"/>
      <c r="G1569" s="2"/>
      <c r="H1569" s="16"/>
      <c r="I1569" s="18"/>
      <c r="L1569" s="9"/>
      <c r="Q1569" s="77"/>
      <c r="R1569" s="87"/>
      <c r="S1569" s="87"/>
    </row>
    <row r="1570" spans="6:19" s="1" customFormat="1" x14ac:dyDescent="0.2">
      <c r="F1570" s="2"/>
      <c r="G1570" s="2"/>
      <c r="H1570" s="16"/>
      <c r="I1570" s="18"/>
      <c r="L1570" s="9"/>
      <c r="Q1570" s="77"/>
      <c r="R1570" s="87"/>
      <c r="S1570" s="87"/>
    </row>
    <row r="1571" spans="6:19" s="1" customFormat="1" x14ac:dyDescent="0.2">
      <c r="F1571" s="2"/>
      <c r="G1571" s="2"/>
      <c r="H1571" s="16"/>
      <c r="I1571" s="18"/>
      <c r="L1571" s="9"/>
      <c r="Q1571" s="77"/>
      <c r="R1571" s="87"/>
      <c r="S1571" s="87"/>
    </row>
    <row r="1572" spans="6:19" s="1" customFormat="1" x14ac:dyDescent="0.2">
      <c r="F1572" s="2"/>
      <c r="G1572" s="2"/>
      <c r="H1572" s="16"/>
      <c r="I1572" s="18"/>
      <c r="L1572" s="9"/>
      <c r="Q1572" s="77"/>
      <c r="R1572" s="87"/>
      <c r="S1572" s="87"/>
    </row>
    <row r="1573" spans="6:19" s="1" customFormat="1" x14ac:dyDescent="0.2">
      <c r="F1573" s="2"/>
      <c r="G1573" s="2"/>
      <c r="H1573" s="16"/>
      <c r="I1573" s="18"/>
      <c r="L1573" s="9"/>
      <c r="Q1573" s="77"/>
      <c r="R1573" s="87"/>
      <c r="S1573" s="87"/>
    </row>
    <row r="1574" spans="6:19" s="1" customFormat="1" x14ac:dyDescent="0.2">
      <c r="F1574" s="2"/>
      <c r="G1574" s="2"/>
      <c r="H1574" s="16"/>
      <c r="I1574" s="18"/>
      <c r="L1574" s="9"/>
      <c r="Q1574" s="77"/>
      <c r="R1574" s="87"/>
      <c r="S1574" s="87"/>
    </row>
    <row r="1575" spans="6:19" s="1" customFormat="1" x14ac:dyDescent="0.2">
      <c r="F1575" s="2"/>
      <c r="G1575" s="2"/>
      <c r="H1575" s="16"/>
      <c r="I1575" s="18"/>
      <c r="L1575" s="9"/>
      <c r="Q1575" s="77"/>
      <c r="R1575" s="87"/>
      <c r="S1575" s="87"/>
    </row>
    <row r="1576" spans="6:19" s="1" customFormat="1" x14ac:dyDescent="0.2">
      <c r="F1576" s="2"/>
      <c r="G1576" s="2"/>
      <c r="H1576" s="16"/>
      <c r="I1576" s="18"/>
      <c r="L1576" s="9"/>
      <c r="Q1576" s="77"/>
      <c r="R1576" s="87"/>
      <c r="S1576" s="87"/>
    </row>
    <row r="1577" spans="6:19" s="1" customFormat="1" x14ac:dyDescent="0.2">
      <c r="F1577" s="2"/>
      <c r="G1577" s="2"/>
      <c r="H1577" s="16"/>
      <c r="I1577" s="18"/>
      <c r="L1577" s="9"/>
      <c r="Q1577" s="77"/>
      <c r="R1577" s="87"/>
      <c r="S1577" s="87"/>
    </row>
    <row r="1578" spans="6:19" s="1" customFormat="1" x14ac:dyDescent="0.2">
      <c r="F1578" s="2"/>
      <c r="G1578" s="2"/>
      <c r="H1578" s="16"/>
      <c r="I1578" s="18"/>
      <c r="L1578" s="9"/>
      <c r="Q1578" s="77"/>
      <c r="R1578" s="87"/>
      <c r="S1578" s="87"/>
    </row>
    <row r="1579" spans="6:19" s="1" customFormat="1" x14ac:dyDescent="0.2">
      <c r="F1579" s="2"/>
      <c r="G1579" s="2"/>
      <c r="H1579" s="16"/>
      <c r="I1579" s="18"/>
      <c r="L1579" s="9"/>
      <c r="Q1579" s="77"/>
      <c r="R1579" s="87"/>
      <c r="S1579" s="87"/>
    </row>
    <row r="1580" spans="6:19" s="1" customFormat="1" x14ac:dyDescent="0.2">
      <c r="F1580" s="2"/>
      <c r="G1580" s="2"/>
      <c r="H1580" s="16"/>
      <c r="I1580" s="18"/>
      <c r="L1580" s="9"/>
      <c r="Q1580" s="77"/>
      <c r="R1580" s="87"/>
      <c r="S1580" s="87"/>
    </row>
    <row r="1581" spans="6:19" s="1" customFormat="1" x14ac:dyDescent="0.2">
      <c r="F1581" s="2"/>
      <c r="G1581" s="2"/>
      <c r="H1581" s="16"/>
      <c r="I1581" s="18"/>
      <c r="L1581" s="9"/>
      <c r="Q1581" s="77"/>
      <c r="R1581" s="87"/>
      <c r="S1581" s="87"/>
    </row>
    <row r="1582" spans="6:19" s="1" customFormat="1" x14ac:dyDescent="0.2">
      <c r="F1582" s="2"/>
      <c r="G1582" s="2"/>
      <c r="H1582" s="16"/>
      <c r="I1582" s="18"/>
      <c r="L1582" s="9"/>
      <c r="Q1582" s="77"/>
      <c r="R1582" s="87"/>
      <c r="S1582" s="87"/>
    </row>
    <row r="1583" spans="6:19" s="1" customFormat="1" x14ac:dyDescent="0.2">
      <c r="F1583" s="2"/>
      <c r="G1583" s="2"/>
      <c r="H1583" s="16"/>
      <c r="I1583" s="18"/>
      <c r="L1583" s="9"/>
      <c r="Q1583" s="77"/>
      <c r="R1583" s="87"/>
      <c r="S1583" s="87"/>
    </row>
    <row r="1584" spans="6:19" s="1" customFormat="1" x14ac:dyDescent="0.2">
      <c r="F1584" s="2"/>
      <c r="G1584" s="2"/>
      <c r="H1584" s="16"/>
      <c r="I1584" s="18"/>
      <c r="L1584" s="9"/>
      <c r="Q1584" s="77"/>
      <c r="R1584" s="87"/>
      <c r="S1584" s="87"/>
    </row>
    <row r="1585" spans="6:19" s="1" customFormat="1" x14ac:dyDescent="0.2">
      <c r="F1585" s="2"/>
      <c r="G1585" s="2"/>
      <c r="H1585" s="16"/>
      <c r="I1585" s="18"/>
      <c r="L1585" s="9"/>
      <c r="Q1585" s="77"/>
      <c r="R1585" s="87"/>
      <c r="S1585" s="87"/>
    </row>
    <row r="1586" spans="6:19" s="1" customFormat="1" x14ac:dyDescent="0.2">
      <c r="F1586" s="2"/>
      <c r="G1586" s="2"/>
      <c r="H1586" s="16"/>
      <c r="I1586" s="18"/>
      <c r="L1586" s="9"/>
      <c r="Q1586" s="77"/>
      <c r="R1586" s="87"/>
      <c r="S1586" s="87"/>
    </row>
    <row r="1587" spans="6:19" s="1" customFormat="1" x14ac:dyDescent="0.2">
      <c r="F1587" s="2"/>
      <c r="G1587" s="2"/>
      <c r="H1587" s="16"/>
      <c r="I1587" s="18"/>
      <c r="L1587" s="9"/>
      <c r="Q1587" s="77"/>
      <c r="R1587" s="87"/>
      <c r="S1587" s="87"/>
    </row>
    <row r="1588" spans="6:19" s="1" customFormat="1" x14ac:dyDescent="0.2">
      <c r="F1588" s="2"/>
      <c r="G1588" s="2"/>
      <c r="H1588" s="16"/>
      <c r="I1588" s="18"/>
      <c r="L1588" s="9"/>
      <c r="Q1588" s="77"/>
      <c r="R1588" s="87"/>
      <c r="S1588" s="87"/>
    </row>
    <row r="1589" spans="6:19" s="1" customFormat="1" x14ac:dyDescent="0.2">
      <c r="F1589" s="2"/>
      <c r="G1589" s="2"/>
      <c r="H1589" s="16"/>
      <c r="I1589" s="18"/>
      <c r="L1589" s="9"/>
      <c r="Q1589" s="77"/>
      <c r="R1589" s="87"/>
      <c r="S1589" s="87"/>
    </row>
    <row r="1590" spans="6:19" s="1" customFormat="1" x14ac:dyDescent="0.2">
      <c r="F1590" s="2"/>
      <c r="G1590" s="2"/>
      <c r="H1590" s="16"/>
      <c r="I1590" s="18"/>
      <c r="L1590" s="9"/>
      <c r="Q1590" s="77"/>
      <c r="R1590" s="87"/>
      <c r="S1590" s="87"/>
    </row>
    <row r="1591" spans="6:19" s="1" customFormat="1" x14ac:dyDescent="0.2">
      <c r="F1591" s="2"/>
      <c r="G1591" s="2"/>
      <c r="H1591" s="16"/>
      <c r="I1591" s="18"/>
      <c r="L1591" s="9"/>
      <c r="Q1591" s="77"/>
      <c r="R1591" s="87"/>
      <c r="S1591" s="87"/>
    </row>
    <row r="1592" spans="6:19" s="1" customFormat="1" x14ac:dyDescent="0.2">
      <c r="F1592" s="2"/>
      <c r="G1592" s="2"/>
      <c r="H1592" s="16"/>
      <c r="I1592" s="18"/>
      <c r="L1592" s="9"/>
      <c r="Q1592" s="77"/>
      <c r="R1592" s="87"/>
      <c r="S1592" s="87"/>
    </row>
    <row r="1593" spans="6:19" s="1" customFormat="1" x14ac:dyDescent="0.2">
      <c r="F1593" s="2"/>
      <c r="G1593" s="2"/>
      <c r="H1593" s="16"/>
      <c r="I1593" s="18"/>
      <c r="L1593" s="9"/>
      <c r="Q1593" s="77"/>
      <c r="R1593" s="87"/>
      <c r="S1593" s="87"/>
    </row>
    <row r="1594" spans="6:19" s="1" customFormat="1" x14ac:dyDescent="0.2">
      <c r="F1594" s="2"/>
      <c r="G1594" s="2"/>
      <c r="H1594" s="16"/>
      <c r="I1594" s="18"/>
      <c r="L1594" s="9"/>
      <c r="Q1594" s="77"/>
      <c r="R1594" s="87"/>
      <c r="S1594" s="87"/>
    </row>
    <row r="1595" spans="6:19" s="1" customFormat="1" x14ac:dyDescent="0.2">
      <c r="F1595" s="2"/>
      <c r="G1595" s="2"/>
      <c r="H1595" s="16"/>
      <c r="I1595" s="18"/>
      <c r="L1595" s="9"/>
      <c r="Q1595" s="77"/>
      <c r="R1595" s="87"/>
      <c r="S1595" s="87"/>
    </row>
    <row r="1596" spans="6:19" s="1" customFormat="1" x14ac:dyDescent="0.2">
      <c r="F1596" s="2"/>
      <c r="G1596" s="2"/>
      <c r="H1596" s="16"/>
      <c r="I1596" s="18"/>
      <c r="L1596" s="9"/>
      <c r="Q1596" s="77"/>
      <c r="R1596" s="87"/>
      <c r="S1596" s="87"/>
    </row>
    <row r="1597" spans="6:19" s="1" customFormat="1" x14ac:dyDescent="0.2">
      <c r="F1597" s="2"/>
      <c r="G1597" s="2"/>
      <c r="H1597" s="16"/>
      <c r="I1597" s="18"/>
      <c r="L1597" s="9"/>
      <c r="Q1597" s="77"/>
      <c r="R1597" s="87"/>
      <c r="S1597" s="87"/>
    </row>
    <row r="1598" spans="6:19" s="1" customFormat="1" x14ac:dyDescent="0.2">
      <c r="F1598" s="2"/>
      <c r="G1598" s="2"/>
      <c r="H1598" s="16"/>
      <c r="I1598" s="18"/>
      <c r="L1598" s="9"/>
      <c r="Q1598" s="77"/>
      <c r="R1598" s="87"/>
      <c r="S1598" s="87"/>
    </row>
    <row r="1599" spans="6:19" s="1" customFormat="1" x14ac:dyDescent="0.2">
      <c r="F1599" s="2"/>
      <c r="G1599" s="2"/>
      <c r="H1599" s="16"/>
      <c r="I1599" s="18"/>
      <c r="L1599" s="9"/>
      <c r="Q1599" s="77"/>
      <c r="R1599" s="87"/>
      <c r="S1599" s="87"/>
    </row>
    <row r="1600" spans="6:19" s="1" customFormat="1" x14ac:dyDescent="0.2">
      <c r="F1600" s="2"/>
      <c r="G1600" s="2"/>
      <c r="H1600" s="16"/>
      <c r="I1600" s="18"/>
      <c r="L1600" s="9"/>
      <c r="Q1600" s="77"/>
      <c r="R1600" s="87"/>
      <c r="S1600" s="87"/>
    </row>
    <row r="1601" spans="6:19" s="1" customFormat="1" x14ac:dyDescent="0.2">
      <c r="F1601" s="2"/>
      <c r="G1601" s="2"/>
      <c r="H1601" s="16"/>
      <c r="I1601" s="18"/>
      <c r="L1601" s="9"/>
      <c r="Q1601" s="77"/>
      <c r="R1601" s="87"/>
      <c r="S1601" s="87"/>
    </row>
    <row r="1602" spans="6:19" s="1" customFormat="1" x14ac:dyDescent="0.2">
      <c r="F1602" s="2"/>
      <c r="G1602" s="2"/>
      <c r="H1602" s="16"/>
      <c r="I1602" s="18"/>
      <c r="L1602" s="9"/>
      <c r="Q1602" s="77"/>
      <c r="R1602" s="87"/>
      <c r="S1602" s="87"/>
    </row>
    <row r="1603" spans="6:19" s="1" customFormat="1" x14ac:dyDescent="0.2">
      <c r="F1603" s="2"/>
      <c r="G1603" s="2"/>
      <c r="H1603" s="16"/>
      <c r="I1603" s="18"/>
      <c r="L1603" s="9"/>
      <c r="Q1603" s="77"/>
      <c r="R1603" s="87"/>
      <c r="S1603" s="87"/>
    </row>
    <row r="1604" spans="6:19" s="1" customFormat="1" x14ac:dyDescent="0.2">
      <c r="F1604" s="2"/>
      <c r="G1604" s="2"/>
      <c r="H1604" s="16"/>
      <c r="I1604" s="18"/>
      <c r="L1604" s="9"/>
      <c r="Q1604" s="77"/>
      <c r="R1604" s="87"/>
      <c r="S1604" s="87"/>
    </row>
    <row r="1605" spans="6:19" s="1" customFormat="1" x14ac:dyDescent="0.2">
      <c r="F1605" s="2"/>
      <c r="G1605" s="2"/>
      <c r="H1605" s="16"/>
      <c r="I1605" s="18"/>
      <c r="L1605" s="9"/>
      <c r="Q1605" s="77"/>
      <c r="R1605" s="87"/>
      <c r="S1605" s="87"/>
    </row>
    <row r="1606" spans="6:19" s="1" customFormat="1" x14ac:dyDescent="0.2">
      <c r="F1606" s="2"/>
      <c r="G1606" s="2"/>
      <c r="H1606" s="16"/>
      <c r="I1606" s="18"/>
      <c r="L1606" s="9"/>
      <c r="Q1606" s="77"/>
      <c r="R1606" s="87"/>
      <c r="S1606" s="87"/>
    </row>
    <row r="1607" spans="6:19" s="1" customFormat="1" x14ac:dyDescent="0.2">
      <c r="F1607" s="2"/>
      <c r="G1607" s="2"/>
      <c r="H1607" s="16"/>
      <c r="I1607" s="18"/>
      <c r="L1607" s="9"/>
      <c r="Q1607" s="77"/>
      <c r="R1607" s="87"/>
      <c r="S1607" s="87"/>
    </row>
    <row r="1608" spans="6:19" s="1" customFormat="1" x14ac:dyDescent="0.2">
      <c r="F1608" s="2"/>
      <c r="G1608" s="2"/>
      <c r="H1608" s="16"/>
      <c r="I1608" s="18"/>
      <c r="L1608" s="9"/>
      <c r="Q1608" s="77"/>
      <c r="R1608" s="87"/>
      <c r="S1608" s="87"/>
    </row>
    <row r="1609" spans="6:19" s="1" customFormat="1" x14ac:dyDescent="0.2">
      <c r="F1609" s="2"/>
      <c r="G1609" s="2"/>
      <c r="H1609" s="16"/>
      <c r="I1609" s="18"/>
      <c r="L1609" s="9"/>
      <c r="Q1609" s="77"/>
      <c r="R1609" s="87"/>
      <c r="S1609" s="87"/>
    </row>
    <row r="1610" spans="6:19" s="1" customFormat="1" x14ac:dyDescent="0.2">
      <c r="F1610" s="2"/>
      <c r="G1610" s="2"/>
      <c r="H1610" s="16"/>
      <c r="I1610" s="18"/>
      <c r="L1610" s="9"/>
      <c r="Q1610" s="77"/>
      <c r="R1610" s="87"/>
      <c r="S1610" s="87"/>
    </row>
    <row r="1611" spans="6:19" s="1" customFormat="1" x14ac:dyDescent="0.2">
      <c r="F1611" s="2"/>
      <c r="G1611" s="2"/>
      <c r="H1611" s="16"/>
      <c r="I1611" s="18"/>
      <c r="L1611" s="9"/>
      <c r="Q1611" s="77"/>
      <c r="R1611" s="87"/>
      <c r="S1611" s="87"/>
    </row>
    <row r="1612" spans="6:19" s="1" customFormat="1" x14ac:dyDescent="0.2">
      <c r="F1612" s="2"/>
      <c r="G1612" s="2"/>
      <c r="H1612" s="16"/>
      <c r="I1612" s="18"/>
      <c r="L1612" s="9"/>
      <c r="Q1612" s="77"/>
      <c r="R1612" s="87"/>
      <c r="S1612" s="87"/>
    </row>
    <row r="1613" spans="6:19" s="1" customFormat="1" x14ac:dyDescent="0.2">
      <c r="F1613" s="2"/>
      <c r="G1613" s="2"/>
      <c r="H1613" s="16"/>
      <c r="I1613" s="18"/>
      <c r="L1613" s="9"/>
      <c r="Q1613" s="77"/>
      <c r="R1613" s="87"/>
      <c r="S1613" s="87"/>
    </row>
    <row r="1614" spans="6:19" s="1" customFormat="1" x14ac:dyDescent="0.2">
      <c r="F1614" s="2"/>
      <c r="G1614" s="2"/>
      <c r="H1614" s="16"/>
      <c r="I1614" s="18"/>
      <c r="L1614" s="9"/>
      <c r="Q1614" s="77"/>
      <c r="R1614" s="87"/>
      <c r="S1614" s="87"/>
    </row>
    <row r="1615" spans="6:19" s="1" customFormat="1" x14ac:dyDescent="0.2">
      <c r="F1615" s="2"/>
      <c r="G1615" s="2"/>
      <c r="H1615" s="16"/>
      <c r="I1615" s="18"/>
      <c r="L1615" s="9"/>
      <c r="Q1615" s="77"/>
      <c r="R1615" s="87"/>
      <c r="S1615" s="87"/>
    </row>
    <row r="1616" spans="6:19" s="1" customFormat="1" x14ac:dyDescent="0.2">
      <c r="F1616" s="2"/>
      <c r="G1616" s="2"/>
      <c r="H1616" s="16"/>
      <c r="I1616" s="18"/>
      <c r="L1616" s="9"/>
      <c r="Q1616" s="77"/>
      <c r="R1616" s="87"/>
      <c r="S1616" s="87"/>
    </row>
    <row r="1617" spans="6:19" s="1" customFormat="1" x14ac:dyDescent="0.2">
      <c r="F1617" s="2"/>
      <c r="G1617" s="2"/>
      <c r="H1617" s="16"/>
      <c r="I1617" s="18"/>
      <c r="L1617" s="9"/>
      <c r="Q1617" s="77"/>
      <c r="R1617" s="87"/>
      <c r="S1617" s="87"/>
    </row>
    <row r="1618" spans="6:19" s="1" customFormat="1" x14ac:dyDescent="0.2">
      <c r="F1618" s="2"/>
      <c r="G1618" s="2"/>
      <c r="H1618" s="16"/>
      <c r="I1618" s="18"/>
      <c r="L1618" s="9"/>
      <c r="Q1618" s="77"/>
      <c r="R1618" s="87"/>
      <c r="S1618" s="87"/>
    </row>
    <row r="1619" spans="6:19" s="1" customFormat="1" x14ac:dyDescent="0.2">
      <c r="F1619" s="2"/>
      <c r="G1619" s="2"/>
      <c r="H1619" s="16"/>
      <c r="I1619" s="18"/>
      <c r="L1619" s="9"/>
      <c r="Q1619" s="77"/>
      <c r="R1619" s="87"/>
      <c r="S1619" s="87"/>
    </row>
    <row r="1620" spans="6:19" s="1" customFormat="1" x14ac:dyDescent="0.2">
      <c r="F1620" s="2"/>
      <c r="G1620" s="2"/>
      <c r="H1620" s="16"/>
      <c r="I1620" s="18"/>
      <c r="L1620" s="9"/>
      <c r="Q1620" s="77"/>
      <c r="R1620" s="87"/>
      <c r="S1620" s="87"/>
    </row>
    <row r="1621" spans="6:19" s="1" customFormat="1" x14ac:dyDescent="0.2">
      <c r="F1621" s="2"/>
      <c r="G1621" s="2"/>
      <c r="H1621" s="16"/>
      <c r="I1621" s="18"/>
      <c r="L1621" s="9"/>
      <c r="Q1621" s="77"/>
      <c r="R1621" s="87"/>
      <c r="S1621" s="87"/>
    </row>
    <row r="1622" spans="6:19" s="1" customFormat="1" x14ac:dyDescent="0.2">
      <c r="F1622" s="2"/>
      <c r="G1622" s="2"/>
      <c r="H1622" s="16"/>
      <c r="I1622" s="18"/>
      <c r="L1622" s="9"/>
      <c r="Q1622" s="77"/>
      <c r="R1622" s="87"/>
      <c r="S1622" s="87"/>
    </row>
    <row r="1623" spans="6:19" s="1" customFormat="1" x14ac:dyDescent="0.2">
      <c r="F1623" s="2"/>
      <c r="G1623" s="2"/>
      <c r="H1623" s="16"/>
      <c r="I1623" s="18"/>
      <c r="L1623" s="9"/>
      <c r="Q1623" s="77"/>
      <c r="R1623" s="87"/>
      <c r="S1623" s="87"/>
    </row>
    <row r="1624" spans="6:19" s="1" customFormat="1" x14ac:dyDescent="0.2">
      <c r="F1624" s="2"/>
      <c r="G1624" s="2"/>
      <c r="H1624" s="16"/>
      <c r="I1624" s="18"/>
      <c r="L1624" s="9"/>
      <c r="Q1624" s="77"/>
      <c r="R1624" s="87"/>
      <c r="S1624" s="87"/>
    </row>
    <row r="1625" spans="6:19" s="1" customFormat="1" x14ac:dyDescent="0.2">
      <c r="F1625" s="2"/>
      <c r="G1625" s="2"/>
      <c r="H1625" s="16"/>
      <c r="I1625" s="18"/>
      <c r="L1625" s="9"/>
      <c r="Q1625" s="77"/>
      <c r="R1625" s="87"/>
      <c r="S1625" s="87"/>
    </row>
    <row r="1626" spans="6:19" s="1" customFormat="1" x14ac:dyDescent="0.2">
      <c r="F1626" s="2"/>
      <c r="G1626" s="2"/>
      <c r="H1626" s="16"/>
      <c r="I1626" s="18"/>
      <c r="L1626" s="9"/>
      <c r="Q1626" s="77"/>
      <c r="R1626" s="87"/>
      <c r="S1626" s="87"/>
    </row>
    <row r="1627" spans="6:19" s="1" customFormat="1" x14ac:dyDescent="0.2">
      <c r="F1627" s="2"/>
      <c r="G1627" s="2"/>
      <c r="H1627" s="16"/>
      <c r="I1627" s="18"/>
      <c r="L1627" s="9"/>
      <c r="Q1627" s="77"/>
      <c r="R1627" s="87"/>
      <c r="S1627" s="87"/>
    </row>
    <row r="1628" spans="6:19" s="1" customFormat="1" x14ac:dyDescent="0.2">
      <c r="F1628" s="2"/>
      <c r="G1628" s="2"/>
      <c r="H1628" s="16"/>
      <c r="I1628" s="18"/>
      <c r="L1628" s="9"/>
      <c r="Q1628" s="77"/>
      <c r="R1628" s="87"/>
      <c r="S1628" s="87"/>
    </row>
    <row r="1629" spans="6:19" s="1" customFormat="1" x14ac:dyDescent="0.2">
      <c r="F1629" s="2"/>
      <c r="G1629" s="2"/>
      <c r="H1629" s="16"/>
      <c r="I1629" s="18"/>
      <c r="L1629" s="9"/>
      <c r="Q1629" s="77"/>
      <c r="R1629" s="87"/>
      <c r="S1629" s="87"/>
    </row>
    <row r="1630" spans="6:19" s="1" customFormat="1" x14ac:dyDescent="0.2">
      <c r="F1630" s="2"/>
      <c r="G1630" s="2"/>
      <c r="H1630" s="16"/>
      <c r="I1630" s="18"/>
      <c r="L1630" s="9"/>
      <c r="Q1630" s="77"/>
      <c r="R1630" s="87"/>
      <c r="S1630" s="87"/>
    </row>
    <row r="1631" spans="6:19" s="1" customFormat="1" x14ac:dyDescent="0.2">
      <c r="F1631" s="2"/>
      <c r="G1631" s="2"/>
      <c r="H1631" s="16"/>
      <c r="I1631" s="18"/>
      <c r="L1631" s="9"/>
      <c r="Q1631" s="77"/>
      <c r="R1631" s="87"/>
      <c r="S1631" s="87"/>
    </row>
    <row r="1632" spans="6:19" s="1" customFormat="1" x14ac:dyDescent="0.2">
      <c r="F1632" s="2"/>
      <c r="G1632" s="2"/>
      <c r="H1632" s="16"/>
      <c r="I1632" s="18"/>
      <c r="L1632" s="9"/>
      <c r="Q1632" s="77"/>
      <c r="R1632" s="87"/>
      <c r="S1632" s="87"/>
    </row>
    <row r="1633" spans="1:19" s="1" customFormat="1" x14ac:dyDescent="0.2">
      <c r="F1633" s="2"/>
      <c r="G1633" s="2"/>
      <c r="H1633" s="16"/>
      <c r="I1633" s="18"/>
      <c r="L1633" s="9"/>
      <c r="Q1633" s="77"/>
      <c r="R1633" s="87"/>
      <c r="S1633" s="87"/>
    </row>
    <row r="1634" spans="1:19" s="1" customFormat="1" x14ac:dyDescent="0.2">
      <c r="F1634" s="2"/>
      <c r="G1634" s="2"/>
      <c r="H1634" s="16"/>
      <c r="I1634" s="18"/>
      <c r="L1634" s="9"/>
      <c r="Q1634" s="77"/>
      <c r="R1634" s="87"/>
      <c r="S1634" s="87"/>
    </row>
    <row r="1635" spans="1:19" s="1" customFormat="1" x14ac:dyDescent="0.2">
      <c r="F1635" s="2"/>
      <c r="G1635" s="2"/>
      <c r="H1635" s="16"/>
      <c r="I1635" s="18"/>
      <c r="L1635" s="9"/>
      <c r="Q1635" s="77"/>
      <c r="R1635" s="87"/>
      <c r="S1635" s="87"/>
    </row>
    <row r="1636" spans="1:19" s="1" customFormat="1" x14ac:dyDescent="0.2">
      <c r="F1636" s="2"/>
      <c r="G1636" s="2"/>
      <c r="H1636" s="16"/>
      <c r="I1636" s="18"/>
      <c r="L1636" s="9"/>
      <c r="Q1636" s="77"/>
      <c r="R1636" s="87"/>
      <c r="S1636" s="87"/>
    </row>
    <row r="1637" spans="1:19" s="1" customFormat="1" x14ac:dyDescent="0.2">
      <c r="F1637" s="2"/>
      <c r="G1637" s="2"/>
      <c r="H1637" s="16"/>
      <c r="I1637" s="18"/>
      <c r="L1637" s="9"/>
      <c r="Q1637" s="77"/>
      <c r="R1637" s="87"/>
      <c r="S1637" s="87"/>
    </row>
    <row r="1638" spans="1:19" s="1" customFormat="1" x14ac:dyDescent="0.2">
      <c r="F1638" s="2"/>
      <c r="G1638" s="2"/>
      <c r="H1638" s="16"/>
      <c r="I1638" s="18"/>
      <c r="L1638" s="9"/>
      <c r="Q1638" s="77"/>
      <c r="R1638" s="87"/>
      <c r="S1638" s="87"/>
    </row>
    <row r="1639" spans="1:19" s="1" customFormat="1" x14ac:dyDescent="0.2">
      <c r="F1639" s="2"/>
      <c r="G1639" s="2"/>
      <c r="H1639" s="16"/>
      <c r="I1639" s="18"/>
      <c r="L1639" s="9"/>
      <c r="Q1639" s="77"/>
      <c r="R1639" s="87"/>
      <c r="S1639" s="87"/>
    </row>
    <row r="1640" spans="1:19" s="1" customFormat="1" x14ac:dyDescent="0.2">
      <c r="F1640" s="2"/>
      <c r="G1640" s="2"/>
      <c r="H1640" s="16"/>
      <c r="I1640" s="18"/>
      <c r="L1640" s="9"/>
      <c r="Q1640" s="77"/>
      <c r="R1640" s="87"/>
      <c r="S1640" s="87"/>
    </row>
    <row r="1641" spans="1:19" s="1" customFormat="1" x14ac:dyDescent="0.2">
      <c r="F1641" s="2"/>
      <c r="G1641" s="2"/>
      <c r="H1641" s="16"/>
      <c r="I1641" s="18"/>
      <c r="L1641" s="9"/>
      <c r="P1641" s="6"/>
      <c r="Q1641" s="86"/>
      <c r="R1641" s="87"/>
      <c r="S1641" s="87"/>
    </row>
    <row r="1642" spans="1:19" s="1" customFormat="1" x14ac:dyDescent="0.2">
      <c r="F1642" s="2"/>
      <c r="G1642" s="2"/>
      <c r="H1642" s="16"/>
      <c r="I1642" s="18"/>
      <c r="L1642" s="9"/>
      <c r="P1642" s="6"/>
      <c r="Q1642" s="86"/>
      <c r="R1642" s="87"/>
      <c r="S1642" s="87"/>
    </row>
    <row r="1643" spans="1:19" s="1" customFormat="1" x14ac:dyDescent="0.2">
      <c r="F1643" s="2"/>
      <c r="G1643" s="2"/>
      <c r="H1643" s="16"/>
      <c r="I1643" s="18"/>
      <c r="L1643" s="9"/>
      <c r="P1643" s="6"/>
      <c r="Q1643" s="86"/>
      <c r="R1643" s="87"/>
      <c r="S1643" s="87"/>
    </row>
    <row r="1644" spans="1:19" x14ac:dyDescent="0.2">
      <c r="A1644" s="1"/>
    </row>
  </sheetData>
  <mergeCells count="82">
    <mergeCell ref="A58:S58"/>
    <mergeCell ref="A67:E67"/>
    <mergeCell ref="A76:S76"/>
    <mergeCell ref="A75:E75"/>
    <mergeCell ref="A94:S94"/>
    <mergeCell ref="A93:E93"/>
    <mergeCell ref="A73:S73"/>
    <mergeCell ref="A68:S68"/>
    <mergeCell ref="A72:E72"/>
    <mergeCell ref="A29:S29"/>
    <mergeCell ref="A32:E32"/>
    <mergeCell ref="A50:E50"/>
    <mergeCell ref="A57:E57"/>
    <mergeCell ref="A33:S33"/>
    <mergeCell ref="A51:S51"/>
    <mergeCell ref="A28:E28"/>
    <mergeCell ref="I9:J9"/>
    <mergeCell ref="L9:M9"/>
    <mergeCell ref="S8:S10"/>
    <mergeCell ref="B8:B10"/>
    <mergeCell ref="A8:A10"/>
    <mergeCell ref="G8:G10"/>
    <mergeCell ref="H8:H10"/>
    <mergeCell ref="N9:N10"/>
    <mergeCell ref="K9:K10"/>
    <mergeCell ref="A11:S11"/>
    <mergeCell ref="A23:S23"/>
    <mergeCell ref="A22:E22"/>
    <mergeCell ref="A4:S4"/>
    <mergeCell ref="A5:S5"/>
    <mergeCell ref="F8:F10"/>
    <mergeCell ref="A7:S7"/>
    <mergeCell ref="I8:N8"/>
    <mergeCell ref="Q8:R8"/>
    <mergeCell ref="R9:R10"/>
    <mergeCell ref="D8:D10"/>
    <mergeCell ref="E8:E10"/>
    <mergeCell ref="C8:C10"/>
    <mergeCell ref="P9:P10"/>
    <mergeCell ref="O9:O10"/>
    <mergeCell ref="Q9:Q10"/>
    <mergeCell ref="B298:F298"/>
    <mergeCell ref="A227:S227"/>
    <mergeCell ref="A232:S232"/>
    <mergeCell ref="A256:S256"/>
    <mergeCell ref="A260:S260"/>
    <mergeCell ref="A263:S263"/>
    <mergeCell ref="A268:S268"/>
    <mergeCell ref="B231:E231"/>
    <mergeCell ref="B235:E235"/>
    <mergeCell ref="B252:E252"/>
    <mergeCell ref="B255:E255"/>
    <mergeCell ref="A236:S236"/>
    <mergeCell ref="A279:S279"/>
    <mergeCell ref="B286:E286"/>
    <mergeCell ref="B259:E259"/>
    <mergeCell ref="B291:E291"/>
    <mergeCell ref="A103:S103"/>
    <mergeCell ref="A118:S118"/>
    <mergeCell ref="A123:S123"/>
    <mergeCell ref="A130:S130"/>
    <mergeCell ref="A146:S146"/>
    <mergeCell ref="B117:E117"/>
    <mergeCell ref="B122:E122"/>
    <mergeCell ref="B129:E129"/>
    <mergeCell ref="B145:E145"/>
    <mergeCell ref="A292:S292"/>
    <mergeCell ref="B297:E297"/>
    <mergeCell ref="A287:S287"/>
    <mergeCell ref="B172:E172"/>
    <mergeCell ref="B178:E178"/>
    <mergeCell ref="A173:S173"/>
    <mergeCell ref="A179:S179"/>
    <mergeCell ref="A185:S185"/>
    <mergeCell ref="B184:E184"/>
    <mergeCell ref="B199:E199"/>
    <mergeCell ref="B226:E226"/>
    <mergeCell ref="B262:E262"/>
    <mergeCell ref="B267:E267"/>
    <mergeCell ref="B278:E278"/>
    <mergeCell ref="A200:S200"/>
    <mergeCell ref="A253:S253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6" fitToHeight="0" orientation="landscape" r:id="rId1"/>
  <headerFooter differentFirst="1" scaleWithDoc="0" alignWithMargins="0"/>
  <rowBreaks count="2" manualBreakCount="2">
    <brk id="252" max="18" man="1"/>
    <brk id="312" max="18" man="1"/>
  </rowBreaks>
  <ignoredErrors>
    <ignoredError sqref="P25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F4" sqref="F4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221" t="s">
        <v>15</v>
      </c>
      <c r="B1" s="223" t="s">
        <v>10</v>
      </c>
      <c r="C1" s="226" t="s">
        <v>8</v>
      </c>
      <c r="D1" s="226"/>
      <c r="E1" s="227"/>
      <c r="F1" s="227"/>
      <c r="G1" s="227"/>
      <c r="H1" s="227"/>
      <c r="I1" s="228" t="s">
        <v>1</v>
      </c>
      <c r="J1" s="229"/>
      <c r="K1" s="230" t="s">
        <v>16</v>
      </c>
    </row>
    <row r="2" spans="1:13" ht="15.75" customHeight="1" x14ac:dyDescent="0.2">
      <c r="A2" s="222"/>
      <c r="B2" s="224"/>
      <c r="C2" s="232" t="s">
        <v>12</v>
      </c>
      <c r="D2" s="232"/>
      <c r="E2" s="233" t="s">
        <v>9</v>
      </c>
      <c r="F2" s="235" t="s">
        <v>13</v>
      </c>
      <c r="G2" s="236"/>
      <c r="H2" s="230" t="s">
        <v>11</v>
      </c>
      <c r="I2" s="238" t="s">
        <v>3</v>
      </c>
      <c r="J2" s="230" t="s">
        <v>0</v>
      </c>
      <c r="K2" s="231"/>
    </row>
    <row r="3" spans="1:13" ht="66" customHeight="1" thickBot="1" x14ac:dyDescent="0.25">
      <c r="A3" s="222"/>
      <c r="B3" s="225"/>
      <c r="C3" s="11" t="s">
        <v>4</v>
      </c>
      <c r="D3" s="12" t="s">
        <v>5</v>
      </c>
      <c r="E3" s="234"/>
      <c r="F3" s="13" t="s">
        <v>6</v>
      </c>
      <c r="G3" s="14" t="s">
        <v>7</v>
      </c>
      <c r="H3" s="237"/>
      <c r="I3" s="238"/>
      <c r="J3" s="237"/>
      <c r="K3" s="231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1412491.06</v>
      </c>
      <c r="C8" s="21">
        <v>394129.92499999999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>+B8+C8+F8+H8</f>
        <v>2309055.8250000002</v>
      </c>
      <c r="J8" s="21">
        <f>+D8+E8+G8</f>
        <v>2007579.375</v>
      </c>
      <c r="K8" s="21">
        <f>+A8-B8-C8-F8-H8</f>
        <v>11511694.174999999</v>
      </c>
    </row>
    <row r="9" spans="1:13" x14ac:dyDescent="0.2">
      <c r="A9" s="21">
        <v>321000</v>
      </c>
      <c r="B9" s="21">
        <v>27891.200000000001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>+B9+C9+F9+H9</f>
        <v>50912.66</v>
      </c>
      <c r="J9" s="21">
        <f>+D9+E9+G9</f>
        <v>48280.100000000006</v>
      </c>
      <c r="K9" s="21">
        <f>+A9-B9-C9-F9-H9</f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>+B10+C10+F10+H10</f>
        <v>41542.19</v>
      </c>
      <c r="J10" s="21">
        <f>+D10+E10+G10</f>
        <v>37660.699999999997</v>
      </c>
      <c r="K10" s="21">
        <f>+A10-B10-C10-F10-H10</f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>+B11+C11+F11+H11</f>
        <v>54197.009999999995</v>
      </c>
      <c r="J11" s="21">
        <f>+D11+E11+G11</f>
        <v>64122.3</v>
      </c>
      <c r="K11" s="21">
        <f>+A11-B11-C11-F11-H11</f>
        <v>368802.99000000005</v>
      </c>
    </row>
    <row r="12" spans="1:13" x14ac:dyDescent="0.2">
      <c r="A12" s="21">
        <f>SUM(A8:A11)</f>
        <v>14815750</v>
      </c>
      <c r="B12" s="21">
        <f t="shared" ref="B12:H12" si="0">SUM(B8:B11)</f>
        <v>1490887.58</v>
      </c>
      <c r="C12" s="21">
        <f t="shared" si="0"/>
        <v>422686.42499999999</v>
      </c>
      <c r="D12" s="21">
        <f t="shared" si="0"/>
        <v>1045670.25</v>
      </c>
      <c r="E12" s="21">
        <f t="shared" si="0"/>
        <v>112087.25</v>
      </c>
      <c r="F12" s="21">
        <f t="shared" si="0"/>
        <v>428723.60000000009</v>
      </c>
      <c r="G12" s="21">
        <f t="shared" si="0"/>
        <v>999884.97499999998</v>
      </c>
      <c r="H12" s="21">
        <f t="shared" si="0"/>
        <v>113410.07999999999</v>
      </c>
      <c r="I12" s="21">
        <f>+B12+C12+F12+H12</f>
        <v>2455707.6850000005</v>
      </c>
      <c r="J12" s="21">
        <f>+D12+E12+G12</f>
        <v>2157642.4750000001</v>
      </c>
      <c r="K12" s="21">
        <f>+A12-B12-C12-F12-H12</f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1">+A4-A12</f>
        <v>0</v>
      </c>
      <c r="B14" s="21">
        <f t="shared" si="1"/>
        <v>1.0000000009313226E-2</v>
      </c>
      <c r="C14" s="21">
        <f t="shared" si="1"/>
        <v>5.0000000046566129E-3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5.0000000046566129E-3</v>
      </c>
      <c r="H14" s="21">
        <f t="shared" si="1"/>
        <v>0</v>
      </c>
      <c r="I14" s="21">
        <f t="shared" si="1"/>
        <v>1.4999999664723873E-2</v>
      </c>
      <c r="J14" s="21">
        <f t="shared" si="1"/>
        <v>4.999999888241291E-3</v>
      </c>
      <c r="K14" s="21">
        <f t="shared" si="1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Empleados fijos</vt:lpstr>
      <vt:lpstr>Sheet1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2025-08-12T17:44:45Z</cp:lastPrinted>
  <dcterms:created xsi:type="dcterms:W3CDTF">2006-07-11T17:39:34Z</dcterms:created>
  <dcterms:modified xsi:type="dcterms:W3CDTF">2026-06-10T16:49:27Z</dcterms:modified>
</cp:coreProperties>
</file>