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ngil\Desktop\"/>
    </mc:Choice>
  </mc:AlternateContent>
  <xr:revisionPtr revIDLastSave="0" documentId="8_{FB9F9974-FC97-4C4A-A11F-CA1708F160DC}" xr6:coauthVersionLast="47" xr6:coauthVersionMax="47" xr10:uidLastSave="{00000000-0000-0000-0000-000000000000}"/>
  <bookViews>
    <workbookView xWindow="-120" yWindow="-120" windowWidth="29040" windowHeight="15840" xr2:uid="{E6499144-494A-4487-8DFE-C25E06722DC0}"/>
  </bookViews>
  <sheets>
    <sheet name="CXP  MARZO 2026" sheetId="1" r:id="rId1"/>
  </sheets>
  <definedNames>
    <definedName name="_xlnm._FilterDatabase" localSheetId="0" hidden="1">'CXP  MARZO 2026'!$D$6:$O$6</definedName>
    <definedName name="_xlnm.Print_Area" localSheetId="0">'CXP  MARZO 2026'!$C$1:$O$129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13" i="1" l="1"/>
  <c r="O113" i="1" s="1"/>
  <c r="L113" i="1"/>
  <c r="P112" i="1"/>
  <c r="O112" i="1" s="1"/>
  <c r="L112" i="1"/>
  <c r="P111" i="1"/>
  <c r="O111" i="1"/>
  <c r="P110" i="1"/>
  <c r="O110" i="1" s="1"/>
  <c r="L110" i="1"/>
  <c r="P109" i="1"/>
  <c r="O109" i="1" s="1"/>
  <c r="L109" i="1"/>
  <c r="P108" i="1"/>
  <c r="O108" i="1"/>
  <c r="L108" i="1"/>
  <c r="L114" i="1" s="1"/>
  <c r="F118" i="1" s="1"/>
  <c r="D106" i="1"/>
  <c r="G100" i="1"/>
  <c r="O99" i="1"/>
  <c r="L99" i="1" s="1"/>
  <c r="K99" i="1"/>
  <c r="O98" i="1"/>
  <c r="L98" i="1" s="1"/>
  <c r="N98" i="1"/>
  <c r="M98" i="1"/>
  <c r="K98" i="1"/>
  <c r="J98" i="1"/>
  <c r="O97" i="1"/>
  <c r="M97" i="1" s="1"/>
  <c r="L97" i="1"/>
  <c r="K97" i="1"/>
  <c r="O96" i="1"/>
  <c r="L96" i="1" s="1"/>
  <c r="M96" i="1"/>
  <c r="K96" i="1"/>
  <c r="J96" i="1"/>
  <c r="O95" i="1"/>
  <c r="M95" i="1"/>
  <c r="L95" i="1"/>
  <c r="K95" i="1"/>
  <c r="O94" i="1"/>
  <c r="L94" i="1" s="1"/>
  <c r="N94" i="1"/>
  <c r="M94" i="1"/>
  <c r="K94" i="1"/>
  <c r="J94" i="1"/>
  <c r="O93" i="1"/>
  <c r="M93" i="1" s="1"/>
  <c r="O92" i="1"/>
  <c r="N92" i="1"/>
  <c r="O91" i="1"/>
  <c r="K91" i="1"/>
  <c r="M82" i="1"/>
  <c r="L82" i="1"/>
  <c r="J82" i="1"/>
  <c r="I82" i="1"/>
  <c r="O82" i="1" s="1"/>
  <c r="K82" i="1" s="1"/>
  <c r="O81" i="1"/>
  <c r="M81" i="1"/>
  <c r="I81" i="1"/>
  <c r="O80" i="1"/>
  <c r="K80" i="1"/>
  <c r="J80" i="1"/>
  <c r="I80" i="1"/>
  <c r="I79" i="1"/>
  <c r="O79" i="1" s="1"/>
  <c r="I78" i="1"/>
  <c r="O78" i="1" s="1"/>
  <c r="L77" i="1"/>
  <c r="K77" i="1"/>
  <c r="I77" i="1"/>
  <c r="O77" i="1" s="1"/>
  <c r="O76" i="1"/>
  <c r="M76" i="1" s="1"/>
  <c r="N76" i="1"/>
  <c r="L76" i="1"/>
  <c r="K76" i="1"/>
  <c r="J76" i="1"/>
  <c r="I76" i="1"/>
  <c r="O75" i="1"/>
  <c r="K75" i="1" s="1"/>
  <c r="J75" i="1"/>
  <c r="I75" i="1"/>
  <c r="M74" i="1"/>
  <c r="L74" i="1"/>
  <c r="J74" i="1"/>
  <c r="I74" i="1"/>
  <c r="O74" i="1" s="1"/>
  <c r="K74" i="1" s="1"/>
  <c r="I73" i="1"/>
  <c r="O73" i="1" s="1"/>
  <c r="O72" i="1"/>
  <c r="I72" i="1"/>
  <c r="N71" i="1"/>
  <c r="M71" i="1"/>
  <c r="I71" i="1"/>
  <c r="O71" i="1" s="1"/>
  <c r="N70" i="1"/>
  <c r="J70" i="1"/>
  <c r="I70" i="1"/>
  <c r="O70" i="1" s="1"/>
  <c r="I69" i="1"/>
  <c r="O69" i="1" s="1"/>
  <c r="O68" i="1"/>
  <c r="M68" i="1" s="1"/>
  <c r="N68" i="1"/>
  <c r="L68" i="1"/>
  <c r="K68" i="1"/>
  <c r="J68" i="1"/>
  <c r="I68" i="1"/>
  <c r="O67" i="1"/>
  <c r="K67" i="1"/>
  <c r="I67" i="1"/>
  <c r="M66" i="1"/>
  <c r="L66" i="1"/>
  <c r="J66" i="1"/>
  <c r="I66" i="1"/>
  <c r="O66" i="1" s="1"/>
  <c r="K66" i="1" s="1"/>
  <c r="O65" i="1"/>
  <c r="M65" i="1"/>
  <c r="I65" i="1"/>
  <c r="O64" i="1"/>
  <c r="K64" i="1"/>
  <c r="J64" i="1"/>
  <c r="I64" i="1"/>
  <c r="I63" i="1"/>
  <c r="O63" i="1" s="1"/>
  <c r="I62" i="1"/>
  <c r="O62" i="1" s="1"/>
  <c r="L61" i="1"/>
  <c r="K61" i="1"/>
  <c r="I61" i="1"/>
  <c r="O61" i="1" s="1"/>
  <c r="O60" i="1"/>
  <c r="M60" i="1" s="1"/>
  <c r="N60" i="1"/>
  <c r="L60" i="1"/>
  <c r="K60" i="1"/>
  <c r="J60" i="1"/>
  <c r="I60" i="1"/>
  <c r="O59" i="1"/>
  <c r="K59" i="1" s="1"/>
  <c r="J59" i="1"/>
  <c r="I59" i="1"/>
  <c r="M58" i="1"/>
  <c r="L58" i="1"/>
  <c r="J58" i="1"/>
  <c r="I58" i="1"/>
  <c r="O58" i="1" s="1"/>
  <c r="K58" i="1" s="1"/>
  <c r="I57" i="1"/>
  <c r="O57" i="1" s="1"/>
  <c r="O56" i="1"/>
  <c r="I56" i="1"/>
  <c r="N55" i="1"/>
  <c r="M55" i="1"/>
  <c r="I55" i="1"/>
  <c r="O55" i="1" s="1"/>
  <c r="N54" i="1"/>
  <c r="J54" i="1"/>
  <c r="I54" i="1"/>
  <c r="O54" i="1" s="1"/>
  <c r="I53" i="1"/>
  <c r="O53" i="1" s="1"/>
  <c r="O52" i="1"/>
  <c r="M52" i="1" s="1"/>
  <c r="N52" i="1"/>
  <c r="L52" i="1"/>
  <c r="K52" i="1"/>
  <c r="J52" i="1"/>
  <c r="I52" i="1"/>
  <c r="O51" i="1"/>
  <c r="K51" i="1"/>
  <c r="I51" i="1"/>
  <c r="M50" i="1"/>
  <c r="L50" i="1"/>
  <c r="J50" i="1"/>
  <c r="I50" i="1"/>
  <c r="O50" i="1" s="1"/>
  <c r="K50" i="1" s="1"/>
  <c r="O49" i="1"/>
  <c r="M49" i="1"/>
  <c r="I49" i="1"/>
  <c r="O48" i="1"/>
  <c r="K48" i="1"/>
  <c r="J48" i="1"/>
  <c r="I48" i="1"/>
  <c r="I47" i="1"/>
  <c r="O47" i="1" s="1"/>
  <c r="I46" i="1"/>
  <c r="O46" i="1" s="1"/>
  <c r="L45" i="1"/>
  <c r="K45" i="1"/>
  <c r="I45" i="1"/>
  <c r="O45" i="1" s="1"/>
  <c r="O44" i="1"/>
  <c r="M44" i="1" s="1"/>
  <c r="N44" i="1"/>
  <c r="L44" i="1"/>
  <c r="J44" i="1"/>
  <c r="I44" i="1"/>
  <c r="O43" i="1"/>
  <c r="I43" i="1"/>
  <c r="M42" i="1"/>
  <c r="L42" i="1"/>
  <c r="I42" i="1"/>
  <c r="O42" i="1" s="1"/>
  <c r="K42" i="1" s="1"/>
  <c r="O41" i="1"/>
  <c r="M41" i="1"/>
  <c r="I41" i="1"/>
  <c r="O40" i="1"/>
  <c r="K40" i="1"/>
  <c r="J40" i="1"/>
  <c r="I40" i="1"/>
  <c r="I39" i="1"/>
  <c r="O39" i="1" s="1"/>
  <c r="O38" i="1"/>
  <c r="L38" i="1" s="1"/>
  <c r="K38" i="1"/>
  <c r="I38" i="1"/>
  <c r="O37" i="1"/>
  <c r="N37" i="1" s="1"/>
  <c r="K37" i="1"/>
  <c r="J37" i="1"/>
  <c r="I37" i="1"/>
  <c r="M36" i="1"/>
  <c r="J36" i="1"/>
  <c r="I36" i="1"/>
  <c r="O36" i="1" s="1"/>
  <c r="N36" i="1" s="1"/>
  <c r="I35" i="1"/>
  <c r="O35" i="1" s="1"/>
  <c r="O34" i="1"/>
  <c r="L34" i="1" s="1"/>
  <c r="K34" i="1"/>
  <c r="I34" i="1"/>
  <c r="O33" i="1"/>
  <c r="N33" i="1" s="1"/>
  <c r="K33" i="1"/>
  <c r="J33" i="1"/>
  <c r="I33" i="1"/>
  <c r="M32" i="1"/>
  <c r="J32" i="1"/>
  <c r="I32" i="1"/>
  <c r="O32" i="1" s="1"/>
  <c r="N32" i="1" s="1"/>
  <c r="I31" i="1"/>
  <c r="O31" i="1" s="1"/>
  <c r="O30" i="1"/>
  <c r="L30" i="1" s="1"/>
  <c r="K30" i="1"/>
  <c r="I30" i="1"/>
  <c r="O29" i="1"/>
  <c r="N29" i="1" s="1"/>
  <c r="K29" i="1"/>
  <c r="J29" i="1"/>
  <c r="I29" i="1"/>
  <c r="M28" i="1"/>
  <c r="J28" i="1"/>
  <c r="I28" i="1"/>
  <c r="O28" i="1" s="1"/>
  <c r="N28" i="1" s="1"/>
  <c r="I27" i="1"/>
  <c r="O27" i="1" s="1"/>
  <c r="O26" i="1"/>
  <c r="L26" i="1" s="1"/>
  <c r="K26" i="1"/>
  <c r="I26" i="1"/>
  <c r="O25" i="1"/>
  <c r="N25" i="1" s="1"/>
  <c r="K25" i="1"/>
  <c r="J25" i="1"/>
  <c r="I25" i="1"/>
  <c r="M24" i="1"/>
  <c r="J24" i="1"/>
  <c r="I24" i="1"/>
  <c r="O24" i="1" s="1"/>
  <c r="N24" i="1" s="1"/>
  <c r="I23" i="1"/>
  <c r="O23" i="1" s="1"/>
  <c r="O22" i="1"/>
  <c r="L22" i="1" s="1"/>
  <c r="K22" i="1"/>
  <c r="I22" i="1"/>
  <c r="O21" i="1"/>
  <c r="N21" i="1" s="1"/>
  <c r="K21" i="1"/>
  <c r="J21" i="1"/>
  <c r="I21" i="1"/>
  <c r="M20" i="1"/>
  <c r="J20" i="1"/>
  <c r="I20" i="1"/>
  <c r="O20" i="1" s="1"/>
  <c r="N20" i="1" s="1"/>
  <c r="I19" i="1"/>
  <c r="O19" i="1" s="1"/>
  <c r="O18" i="1"/>
  <c r="L18" i="1" s="1"/>
  <c r="K18" i="1"/>
  <c r="I18" i="1"/>
  <c r="O17" i="1"/>
  <c r="N17" i="1" s="1"/>
  <c r="K17" i="1"/>
  <c r="J17" i="1"/>
  <c r="I17" i="1"/>
  <c r="M16" i="1"/>
  <c r="J16" i="1"/>
  <c r="I16" i="1"/>
  <c r="O16" i="1" s="1"/>
  <c r="N16" i="1" s="1"/>
  <c r="I15" i="1"/>
  <c r="O15" i="1" s="1"/>
  <c r="O14" i="1"/>
  <c r="L14" i="1" s="1"/>
  <c r="K14" i="1"/>
  <c r="I14" i="1"/>
  <c r="O13" i="1"/>
  <c r="N13" i="1" s="1"/>
  <c r="K13" i="1"/>
  <c r="J13" i="1"/>
  <c r="I13" i="1"/>
  <c r="M12" i="1"/>
  <c r="J12" i="1"/>
  <c r="I12" i="1"/>
  <c r="O12" i="1" s="1"/>
  <c r="N12" i="1" s="1"/>
  <c r="I11" i="1"/>
  <c r="O11" i="1" s="1"/>
  <c r="O10" i="1"/>
  <c r="M10" i="1" s="1"/>
  <c r="L10" i="1"/>
  <c r="K10" i="1"/>
  <c r="J10" i="1"/>
  <c r="I10" i="1"/>
  <c r="I9" i="1"/>
  <c r="O9" i="1" s="1"/>
  <c r="N8" i="1"/>
  <c r="K8" i="1"/>
  <c r="J8" i="1"/>
  <c r="I8" i="1"/>
  <c r="O8" i="1" s="1"/>
  <c r="M8" i="1" s="1"/>
  <c r="G8" i="1"/>
  <c r="L8" i="1" s="1"/>
  <c r="O7" i="1"/>
  <c r="N7" i="1" s="1"/>
  <c r="K7" i="1"/>
  <c r="I7" i="1"/>
  <c r="G7" i="1"/>
  <c r="G83" i="1" s="1"/>
  <c r="F117" i="1" s="1"/>
  <c r="F119" i="1" s="1"/>
  <c r="C7" i="1" a="1"/>
  <c r="C7" i="1" s="1"/>
  <c r="L9" i="1" l="1"/>
  <c r="M9" i="1"/>
  <c r="K9" i="1"/>
  <c r="K83" i="1" s="1"/>
  <c r="J9" i="1"/>
  <c r="N9" i="1"/>
  <c r="N57" i="1"/>
  <c r="J57" i="1"/>
  <c r="L57" i="1"/>
  <c r="K57" i="1"/>
  <c r="M57" i="1"/>
  <c r="N73" i="1"/>
  <c r="J73" i="1"/>
  <c r="L73" i="1"/>
  <c r="K73" i="1"/>
  <c r="M73" i="1"/>
  <c r="K11" i="1"/>
  <c r="N11" i="1"/>
  <c r="J11" i="1"/>
  <c r="K15" i="1"/>
  <c r="N15" i="1"/>
  <c r="J15" i="1"/>
  <c r="K19" i="1"/>
  <c r="N19" i="1"/>
  <c r="J19" i="1"/>
  <c r="K23" i="1"/>
  <c r="N23" i="1"/>
  <c r="J23" i="1"/>
  <c r="K27" i="1"/>
  <c r="N27" i="1"/>
  <c r="J27" i="1"/>
  <c r="K31" i="1"/>
  <c r="N31" i="1"/>
  <c r="J31" i="1"/>
  <c r="K35" i="1"/>
  <c r="N35" i="1"/>
  <c r="J35" i="1"/>
  <c r="L39" i="1"/>
  <c r="K39" i="1"/>
  <c r="J39" i="1"/>
  <c r="L43" i="1"/>
  <c r="N43" i="1"/>
  <c r="M43" i="1"/>
  <c r="L47" i="1"/>
  <c r="K47" i="1"/>
  <c r="J47" i="1"/>
  <c r="N53" i="1"/>
  <c r="J53" i="1"/>
  <c r="M53" i="1"/>
  <c r="M56" i="1"/>
  <c r="N56" i="1"/>
  <c r="L56" i="1"/>
  <c r="L63" i="1"/>
  <c r="K63" i="1"/>
  <c r="J63" i="1"/>
  <c r="N69" i="1"/>
  <c r="J69" i="1"/>
  <c r="M69" i="1"/>
  <c r="M72" i="1"/>
  <c r="N72" i="1"/>
  <c r="L72" i="1"/>
  <c r="L79" i="1"/>
  <c r="K79" i="1"/>
  <c r="J79" i="1"/>
  <c r="L7" i="1"/>
  <c r="L11" i="1"/>
  <c r="L15" i="1"/>
  <c r="L19" i="1"/>
  <c r="L23" i="1"/>
  <c r="L27" i="1"/>
  <c r="L31" i="1"/>
  <c r="L35" i="1"/>
  <c r="M39" i="1"/>
  <c r="N41" i="1"/>
  <c r="J41" i="1"/>
  <c r="L41" i="1"/>
  <c r="K41" i="1"/>
  <c r="K46" i="1"/>
  <c r="M46" i="1"/>
  <c r="L46" i="1"/>
  <c r="M47" i="1"/>
  <c r="N49" i="1"/>
  <c r="J49" i="1"/>
  <c r="L49" i="1"/>
  <c r="K49" i="1"/>
  <c r="L51" i="1"/>
  <c r="N51" i="1"/>
  <c r="M51" i="1"/>
  <c r="K53" i="1"/>
  <c r="K62" i="1"/>
  <c r="M62" i="1"/>
  <c r="L62" i="1"/>
  <c r="M63" i="1"/>
  <c r="N65" i="1"/>
  <c r="J65" i="1"/>
  <c r="L65" i="1"/>
  <c r="K65" i="1"/>
  <c r="L67" i="1"/>
  <c r="N67" i="1"/>
  <c r="M67" i="1"/>
  <c r="K69" i="1"/>
  <c r="K78" i="1"/>
  <c r="M78" i="1"/>
  <c r="L78" i="1"/>
  <c r="M79" i="1"/>
  <c r="N81" i="1"/>
  <c r="J81" i="1"/>
  <c r="L81" i="1"/>
  <c r="K81" i="1"/>
  <c r="L92" i="1"/>
  <c r="M92" i="1"/>
  <c r="K92" i="1"/>
  <c r="M7" i="1"/>
  <c r="N10" i="1"/>
  <c r="N83" i="1" s="1"/>
  <c r="M11" i="1"/>
  <c r="M15" i="1"/>
  <c r="M19" i="1"/>
  <c r="M23" i="1"/>
  <c r="M27" i="1"/>
  <c r="M31" i="1"/>
  <c r="M35" i="1"/>
  <c r="N39" i="1"/>
  <c r="M40" i="1"/>
  <c r="N40" i="1"/>
  <c r="L40" i="1"/>
  <c r="J43" i="1"/>
  <c r="N45" i="1"/>
  <c r="J45" i="1"/>
  <c r="M45" i="1"/>
  <c r="J46" i="1"/>
  <c r="N47" i="1"/>
  <c r="M48" i="1"/>
  <c r="N48" i="1"/>
  <c r="L48" i="1"/>
  <c r="L53" i="1"/>
  <c r="L55" i="1"/>
  <c r="K55" i="1"/>
  <c r="J55" i="1"/>
  <c r="J56" i="1"/>
  <c r="N61" i="1"/>
  <c r="J61" i="1"/>
  <c r="M61" i="1"/>
  <c r="J62" i="1"/>
  <c r="N63" i="1"/>
  <c r="M64" i="1"/>
  <c r="N64" i="1"/>
  <c r="L64" i="1"/>
  <c r="L69" i="1"/>
  <c r="L71" i="1"/>
  <c r="K71" i="1"/>
  <c r="J71" i="1"/>
  <c r="J72" i="1"/>
  <c r="N77" i="1"/>
  <c r="J77" i="1"/>
  <c r="M77" i="1"/>
  <c r="J78" i="1"/>
  <c r="N79" i="1"/>
  <c r="M80" i="1"/>
  <c r="N80" i="1"/>
  <c r="L80" i="1"/>
  <c r="N91" i="1"/>
  <c r="J91" i="1"/>
  <c r="M91" i="1"/>
  <c r="L91" i="1"/>
  <c r="J7" i="1"/>
  <c r="L12" i="1"/>
  <c r="K12" i="1"/>
  <c r="M13" i="1"/>
  <c r="L13" i="1"/>
  <c r="N14" i="1"/>
  <c r="J14" i="1"/>
  <c r="M14" i="1"/>
  <c r="L16" i="1"/>
  <c r="K16" i="1"/>
  <c r="M17" i="1"/>
  <c r="L17" i="1"/>
  <c r="N18" i="1"/>
  <c r="J18" i="1"/>
  <c r="M18" i="1"/>
  <c r="L20" i="1"/>
  <c r="K20" i="1"/>
  <c r="M21" i="1"/>
  <c r="L21" i="1"/>
  <c r="N22" i="1"/>
  <c r="J22" i="1"/>
  <c r="M22" i="1"/>
  <c r="L24" i="1"/>
  <c r="K24" i="1"/>
  <c r="M25" i="1"/>
  <c r="L25" i="1"/>
  <c r="N26" i="1"/>
  <c r="J26" i="1"/>
  <c r="M26" i="1"/>
  <c r="L28" i="1"/>
  <c r="K28" i="1"/>
  <c r="M29" i="1"/>
  <c r="L29" i="1"/>
  <c r="N30" i="1"/>
  <c r="J30" i="1"/>
  <c r="M30" i="1"/>
  <c r="L32" i="1"/>
  <c r="K32" i="1"/>
  <c r="M33" i="1"/>
  <c r="L33" i="1"/>
  <c r="N34" i="1"/>
  <c r="J34" i="1"/>
  <c r="M34" i="1"/>
  <c r="L36" i="1"/>
  <c r="K36" i="1"/>
  <c r="M37" i="1"/>
  <c r="L37" i="1"/>
  <c r="N38" i="1"/>
  <c r="J38" i="1"/>
  <c r="M38" i="1"/>
  <c r="K43" i="1"/>
  <c r="N46" i="1"/>
  <c r="J51" i="1"/>
  <c r="K54" i="1"/>
  <c r="M54" i="1"/>
  <c r="L54" i="1"/>
  <c r="K56" i="1"/>
  <c r="L59" i="1"/>
  <c r="N59" i="1"/>
  <c r="M59" i="1"/>
  <c r="N62" i="1"/>
  <c r="J67" i="1"/>
  <c r="K70" i="1"/>
  <c r="M70" i="1"/>
  <c r="L70" i="1"/>
  <c r="K72" i="1"/>
  <c r="L75" i="1"/>
  <c r="N75" i="1"/>
  <c r="M75" i="1"/>
  <c r="N78" i="1"/>
  <c r="J92" i="1"/>
  <c r="N93" i="1"/>
  <c r="J93" i="1"/>
  <c r="L93" i="1"/>
  <c r="K93" i="1"/>
  <c r="K100" i="1" s="1"/>
  <c r="N42" i="1"/>
  <c r="N50" i="1"/>
  <c r="N58" i="1"/>
  <c r="N66" i="1"/>
  <c r="N74" i="1"/>
  <c r="N82" i="1"/>
  <c r="N95" i="1"/>
  <c r="J95" i="1"/>
  <c r="N96" i="1"/>
  <c r="J42" i="1"/>
  <c r="K44" i="1"/>
  <c r="N97" i="1"/>
  <c r="J97" i="1"/>
  <c r="N99" i="1"/>
  <c r="J99" i="1"/>
  <c r="M99" i="1"/>
  <c r="J83" i="1" l="1"/>
  <c r="N100" i="1"/>
  <c r="M83" i="1"/>
  <c r="L100" i="1"/>
  <c r="L83" i="1"/>
  <c r="J100" i="1"/>
  <c r="M100" i="1"/>
  <c r="O8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<sst xmlns="http://schemas.openxmlformats.org/spreadsheetml/2006/main" count="266" uniqueCount="169">
  <si>
    <t>INSTITUTO DOMINICANA PARA LA CALIDAD</t>
  </si>
  <si>
    <t>RELACIÓN DE FACTURAS PENDIENTES DE PAGO</t>
  </si>
  <si>
    <t>VALORES EN RD$</t>
  </si>
  <si>
    <t>NCF: No.</t>
  </si>
  <si>
    <t>PROVEEDOR</t>
  </si>
  <si>
    <t>CONCEPTO</t>
  </si>
  <si>
    <t>MONTO</t>
  </si>
  <si>
    <t>FECHA FACTURA</t>
  </si>
  <si>
    <t>FECHA DE VENCIMIENTO</t>
  </si>
  <si>
    <t>NO VENCIDAS</t>
  </si>
  <si>
    <t>1-30 días</t>
  </si>
  <si>
    <t>31-60 días</t>
  </si>
  <si>
    <t>61-90 días</t>
  </si>
  <si>
    <t>91-Más días</t>
  </si>
  <si>
    <t>DIAS</t>
  </si>
  <si>
    <t>INDOCAL-CCC-PEPU-2025-0005</t>
  </si>
  <si>
    <t>MARGARITA MARIA BUENO TORRES</t>
  </si>
  <si>
    <t>ALQUILER OFICINA REGIONAL NORTE ENERO 2025 - DIC.2026</t>
  </si>
  <si>
    <t>ALQUILER OFICINA REGIONAL NORTE ENE-MAR.2026</t>
  </si>
  <si>
    <t>E450000006022</t>
  </si>
  <si>
    <t>DIPSA</t>
  </si>
  <si>
    <t>COMPRA DE GASOIL OPTIMO</t>
  </si>
  <si>
    <t>B1500004818</t>
  </si>
  <si>
    <t>LABORATORIOS ORBIS</t>
  </si>
  <si>
    <t>COMPRA DE 70 BOTELLONES DE AGUA</t>
  </si>
  <si>
    <t>E450000004642</t>
  </si>
  <si>
    <t>SIGMA</t>
  </si>
  <si>
    <t>B1500000040</t>
  </si>
  <si>
    <t>FRESH FOOD</t>
  </si>
  <si>
    <t>SERVICIO DE ALIMENTACION</t>
  </si>
  <si>
    <t>B1500001072</t>
  </si>
  <si>
    <t>GRISELDA MONTAS</t>
  </si>
  <si>
    <t>SERVICIO DE COFFE BREAK</t>
  </si>
  <si>
    <t>B1500001073</t>
  </si>
  <si>
    <t>B1500001074</t>
  </si>
  <si>
    <t>B1500001075</t>
  </si>
  <si>
    <t>B1500001076</t>
  </si>
  <si>
    <t>B1500001077</t>
  </si>
  <si>
    <t>B1500001078</t>
  </si>
  <si>
    <t>B1500001079</t>
  </si>
  <si>
    <t>B1500001080</t>
  </si>
  <si>
    <t>B1500001081</t>
  </si>
  <si>
    <t>B1500001082</t>
  </si>
  <si>
    <t>B1500001083</t>
  </si>
  <si>
    <t>B1500001084</t>
  </si>
  <si>
    <t>B1500001085</t>
  </si>
  <si>
    <t>B1500001086</t>
  </si>
  <si>
    <t>B1500001087</t>
  </si>
  <si>
    <t>B1500001088</t>
  </si>
  <si>
    <t>B1500001089</t>
  </si>
  <si>
    <t>B1500001090</t>
  </si>
  <si>
    <t>B1500001091</t>
  </si>
  <si>
    <t>B1500001092</t>
  </si>
  <si>
    <t>B1500001093</t>
  </si>
  <si>
    <t>B1500001094</t>
  </si>
  <si>
    <t>B1500001095</t>
  </si>
  <si>
    <t>B1500001096</t>
  </si>
  <si>
    <t>B1500001097</t>
  </si>
  <si>
    <t>E450000002738</t>
  </si>
  <si>
    <t>MAGNA MOTORS</t>
  </si>
  <si>
    <t>MANTENIMIENTO DE VEHICULOS</t>
  </si>
  <si>
    <t>E450000000369</t>
  </si>
  <si>
    <t>CENTROEXPERT</t>
  </si>
  <si>
    <t>COMPRA DE DISCO DURO SATA</t>
  </si>
  <si>
    <t>B1500000685</t>
  </si>
  <si>
    <t>OMX MULTISERVICE</t>
  </si>
  <si>
    <t>COMPRA UTILES INFORMATICOS</t>
  </si>
  <si>
    <t>E450000023178</t>
  </si>
  <si>
    <t>AGUA PLANETA AZUL</t>
  </si>
  <si>
    <t>COMPRA DE BOTELLONES DE AGUA</t>
  </si>
  <si>
    <t>B1500000183</t>
  </si>
  <si>
    <t>PORTAFOLIO.DO</t>
  </si>
  <si>
    <t>COMPRA ALIMENTOS Y BEBIDAS</t>
  </si>
  <si>
    <t>B1500001098</t>
  </si>
  <si>
    <t>E450000010667</t>
  </si>
  <si>
    <t>CECOMSA</t>
  </si>
  <si>
    <t>COMPRA DE IMPRESORAS, TABLETS Y COMPUTADORAS</t>
  </si>
  <si>
    <t>E450000002764</t>
  </si>
  <si>
    <t>B1500001051</t>
  </si>
  <si>
    <t>SELLOS Y MAS</t>
  </si>
  <si>
    <t>COMPRA DE SELLOS COMPLETOS</t>
  </si>
  <si>
    <t>B1500001103</t>
  </si>
  <si>
    <t>B1500001104</t>
  </si>
  <si>
    <t>B1500001105</t>
  </si>
  <si>
    <t>B1500001106</t>
  </si>
  <si>
    <t>B1500003262</t>
  </si>
  <si>
    <t>MOTO FRANCIS</t>
  </si>
  <si>
    <t>MANTENIMIENTO MOTORES</t>
  </si>
  <si>
    <t>B1500003263</t>
  </si>
  <si>
    <t>B1500003264</t>
  </si>
  <si>
    <t>B1500000645</t>
  </si>
  <si>
    <t>JULIO COLON</t>
  </si>
  <si>
    <t>MANTENIMIENTO AIRES ACONDICIONADOS</t>
  </si>
  <si>
    <t>B1500000646</t>
  </si>
  <si>
    <t>B1500000647</t>
  </si>
  <si>
    <t>E450000001404</t>
  </si>
  <si>
    <t>BONANZA DOMINICANA</t>
  </si>
  <si>
    <t>UVO-CT-00004523</t>
  </si>
  <si>
    <t>OFICINA DE COORDINACION PRESID</t>
  </si>
  <si>
    <t>VIATICOS PEDRO MORTA Y VLADIMIR JIMENEZ</t>
  </si>
  <si>
    <t>E450000000003</t>
  </si>
  <si>
    <t>PROVECOM</t>
  </si>
  <si>
    <t>COMPRA DE TINACO, INVERSOR, BATERIA, BOMBA</t>
  </si>
  <si>
    <t>E450000000452</t>
  </si>
  <si>
    <t>CKTRANS MOTORS</t>
  </si>
  <si>
    <t>B1500000366</t>
  </si>
  <si>
    <t>AL CANTUTTIO</t>
  </si>
  <si>
    <t>SERVICIO DE ALMUERZO EJECUTIVO</t>
  </si>
  <si>
    <t>E450000001336</t>
  </si>
  <si>
    <t>DHL</t>
  </si>
  <si>
    <t>EXTRA CARGOS</t>
  </si>
  <si>
    <t>E450000001337</t>
  </si>
  <si>
    <t>B1500004529</t>
  </si>
  <si>
    <t>JARDIN ILUSIONES</t>
  </si>
  <si>
    <t>ARREGLOS FLORALES</t>
  </si>
  <si>
    <t>E450000005688</t>
  </si>
  <si>
    <t>SENASA</t>
  </si>
  <si>
    <t>SEGURO DE EMPLEADOS</t>
  </si>
  <si>
    <t>UVO-CT-00004544</t>
  </si>
  <si>
    <t>VIATICOS A USA NESTOR MATOS, MERAIOT</t>
  </si>
  <si>
    <t>E450000106776</t>
  </si>
  <si>
    <t>CLARO</t>
  </si>
  <si>
    <t>SERV. TELEFONICO</t>
  </si>
  <si>
    <t>UVO-CT-00004577</t>
  </si>
  <si>
    <t>VIATICOS EDUARDO LLANO</t>
  </si>
  <si>
    <t>B1500000390</t>
  </si>
  <si>
    <t>BONCHESITOS</t>
  </si>
  <si>
    <t>SERVICIO ALQUILER DE STAND</t>
  </si>
  <si>
    <t>B1500000250</t>
  </si>
  <si>
    <t>TECHBOX</t>
  </si>
  <si>
    <t>PRODUCTOS VARIOS</t>
  </si>
  <si>
    <t>B1500000241</t>
  </si>
  <si>
    <t>BRYMADA</t>
  </si>
  <si>
    <t>COMPRA SUMINISTROS DE LIMPIEZA (PAPEL)</t>
  </si>
  <si>
    <t>E450000102702</t>
  </si>
  <si>
    <t>EDESUR</t>
  </si>
  <si>
    <t>SERV. DE ENERGIA ELECTRICA</t>
  </si>
  <si>
    <t>E450000075848</t>
  </si>
  <si>
    <t>EDEESTE</t>
  </si>
  <si>
    <t>TOTAL CUENTAS POR PAGAR PROVEEDORES</t>
  </si>
  <si>
    <t xml:space="preserve">RELACION DE FACTURA FONDO LIQUIDABLE </t>
  </si>
  <si>
    <t>AL 30/11/2024</t>
  </si>
  <si>
    <t>0-30 días</t>
  </si>
  <si>
    <t xml:space="preserve">TOTAL </t>
  </si>
  <si>
    <t>PROVEEDORES INTERNACIONALES</t>
  </si>
  <si>
    <t>COMPROBANTE</t>
  </si>
  <si>
    <t>ABONO</t>
  </si>
  <si>
    <t>LIBRAMIENTO</t>
  </si>
  <si>
    <t>TIPO DE MODEDA</t>
  </si>
  <si>
    <t>EQUIVALENTE EN PESO</t>
  </si>
  <si>
    <t>TASA DE CAMBIO  AL 31/03/2026</t>
  </si>
  <si>
    <t>OBSERVACION</t>
  </si>
  <si>
    <t>N/A</t>
  </si>
  <si>
    <t>ISO</t>
  </si>
  <si>
    <t>MEMBRESIA ANUAL 2026</t>
  </si>
  <si>
    <t>EURO</t>
  </si>
  <si>
    <t>17/26</t>
  </si>
  <si>
    <t>COPANT</t>
  </si>
  <si>
    <t>DOLARES</t>
  </si>
  <si>
    <t xml:space="preserve"> TOTAL FACTURA INTERNACIONAL</t>
  </si>
  <si>
    <t>C</t>
  </si>
  <si>
    <t>CUENTA POR PAGAR PROVEEDORES</t>
  </si>
  <si>
    <t xml:space="preserve">NOTA: </t>
  </si>
  <si>
    <t>CUENTA POR PAGAR PROVEEDORES INTERNACIONALES</t>
  </si>
  <si>
    <t>TOTAL ADEUDADO</t>
  </si>
  <si>
    <t>ELABORADO POR:</t>
  </si>
  <si>
    <t>REVISADO POR:</t>
  </si>
  <si>
    <t>APROBADO POR:</t>
  </si>
  <si>
    <t>NOTA: EN LA CUENTA DE CUENTAS POR PAGAR SE RECONOCE EL GASTO CORRESPONDIENTE AL ALQUILER DEL EDIFICIO DE LA REGIONAL NORTE, ARRENDADO A LA SRA. MARGARITA BUENO TORRES, CORRESPONDIENTE AL PERÍODO DEL AÑO 2026. EL RECONOCIMIENTO SE REALIZA DE MANERA MENSUAL POR EL VALOR DEVENGADO, SIENDO EL MONTO MENSUAL DE RD$177,000.00.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</si>
</sst>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dd/mm/yyyy;@"/>
    <numFmt numFmtId="166" formatCode="[$-409]d\-mmm\-yy;@"/>
    <numFmt numFmtId="167" formatCode="_(* #,##0.0000_);_(* \(#,##0.0000\);_(* &quot;-&quot;??_);_(@_)"/>
    <numFmt numFmtId="168" formatCode="dd/mm/yy;@"/>
    <numFmt numFmtId="169" formatCode="&quot;RD$&quot;#,##0.00"/>
    <numFmt numFmtId="170" formatCode="[$$-1C0A]#,##0.00_);\([$$-1C0A]#,##0.00\)"/>
  </numFmts>
  <fonts count="1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16"/>
      <name val="Times New Roman"/>
      <family val="1"/>
    </font>
    <font>
      <b/>
      <sz val="16"/>
      <color theme="1"/>
      <name val="Times New Roman"/>
      <family val="1"/>
    </font>
    <font>
      <sz val="16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sz val="9"/>
      <name val="Times New Roman"/>
      <family val="1"/>
    </font>
    <font>
      <sz val="14"/>
      <name val="Times New Roman"/>
      <family val="1"/>
    </font>
    <font>
      <sz val="9"/>
      <color theme="1"/>
      <name val="Times New Roman"/>
      <family val="1"/>
    </font>
    <font>
      <sz val="11"/>
      <name val="Aptos Narrow"/>
      <family val="2"/>
      <scheme val="minor"/>
    </font>
    <font>
      <b/>
      <sz val="9"/>
      <name val="Times New Roman"/>
      <family val="1"/>
    </font>
    <font>
      <sz val="16"/>
      <color theme="1"/>
      <name val="Times New Roman"/>
      <family val="1"/>
    </font>
    <font>
      <sz val="16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26"/>
      </patternFill>
    </fill>
    <fill>
      <patternFill patternType="solid">
        <fgColor theme="5" tint="0.79998168889431442"/>
        <bgColor indexed="24"/>
      </patternFill>
    </fill>
  </fills>
  <borders count="21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30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165" fontId="4" fillId="0" borderId="1" xfId="1" applyNumberFormat="1" applyFont="1" applyFill="1" applyBorder="1" applyAlignment="1">
      <alignment horizontal="center" wrapText="1"/>
    </xf>
    <xf numFmtId="165" fontId="4" fillId="0" borderId="1" xfId="1" applyNumberFormat="1" applyFont="1" applyFill="1" applyBorder="1" applyAlignment="1">
      <alignment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6" fillId="0" borderId="5" xfId="0" applyFont="1" applyBorder="1" applyAlignment="1">
      <alignment horizontal="center"/>
    </xf>
    <xf numFmtId="0" fontId="6" fillId="0" borderId="5" xfId="0" applyFont="1" applyBorder="1" applyAlignment="1">
      <alignment horizontal="left"/>
    </xf>
    <xf numFmtId="164" fontId="6" fillId="0" borderId="6" xfId="1" applyFont="1" applyFill="1" applyBorder="1" applyAlignment="1"/>
    <xf numFmtId="165" fontId="6" fillId="0" borderId="6" xfId="0" applyNumberFormat="1" applyFont="1" applyBorder="1" applyAlignment="1">
      <alignment horizontal="center"/>
    </xf>
    <xf numFmtId="165" fontId="6" fillId="0" borderId="5" xfId="0" applyNumberFormat="1" applyFont="1" applyBorder="1" applyAlignment="1">
      <alignment horizontal="center" wrapText="1"/>
    </xf>
    <xf numFmtId="164" fontId="6" fillId="0" borderId="5" xfId="1" applyFont="1" applyFill="1" applyBorder="1" applyAlignment="1">
      <alignment wrapText="1"/>
    </xf>
    <xf numFmtId="164" fontId="6" fillId="0" borderId="5" xfId="1" applyFont="1" applyFill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6" fillId="0" borderId="5" xfId="0" applyFont="1" applyBorder="1" applyAlignment="1">
      <alignment horizontal="center" wrapText="1"/>
    </xf>
    <xf numFmtId="0" fontId="6" fillId="0" borderId="5" xfId="0" applyFont="1" applyBorder="1" applyAlignment="1">
      <alignment horizontal="left" wrapText="1"/>
    </xf>
    <xf numFmtId="0" fontId="6" fillId="0" borderId="7" xfId="0" applyFont="1" applyBorder="1" applyAlignment="1">
      <alignment horizontal="left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left" vertical="center" wrapText="1"/>
    </xf>
    <xf numFmtId="164" fontId="6" fillId="3" borderId="5" xfId="1" applyFont="1" applyFill="1" applyBorder="1" applyAlignment="1">
      <alignment vertical="center" wrapText="1"/>
    </xf>
    <xf numFmtId="165" fontId="6" fillId="0" borderId="5" xfId="0" applyNumberFormat="1" applyFont="1" applyBorder="1" applyAlignment="1">
      <alignment horizontal="center" vertical="center" wrapText="1"/>
    </xf>
    <xf numFmtId="164" fontId="6" fillId="0" borderId="5" xfId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/>
    </xf>
    <xf numFmtId="164" fontId="6" fillId="0" borderId="5" xfId="1" applyFont="1" applyFill="1" applyBorder="1" applyAlignment="1">
      <alignment vertical="center" wrapText="1"/>
    </xf>
    <xf numFmtId="0" fontId="6" fillId="0" borderId="5" xfId="0" applyFont="1" applyBorder="1" applyAlignment="1">
      <alignment horizontal="left" vertical="center" wrapText="1"/>
    </xf>
    <xf numFmtId="165" fontId="6" fillId="0" borderId="6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7" xfId="0" applyFont="1" applyBorder="1" applyAlignment="1">
      <alignment horizontal="left" vertical="center" wrapText="1"/>
    </xf>
    <xf numFmtId="164" fontId="6" fillId="0" borderId="7" xfId="1" applyFont="1" applyFill="1" applyBorder="1" applyAlignment="1">
      <alignment vertical="center" wrapText="1"/>
    </xf>
    <xf numFmtId="0" fontId="7" fillId="0" borderId="8" xfId="0" applyFont="1" applyBorder="1" applyAlignment="1">
      <alignment horizontal="center" wrapText="1"/>
    </xf>
    <xf numFmtId="0" fontId="7" fillId="0" borderId="9" xfId="0" applyFont="1" applyBorder="1" applyAlignment="1">
      <alignment horizontal="center" wrapText="1"/>
    </xf>
    <xf numFmtId="0" fontId="7" fillId="0" borderId="10" xfId="0" applyFont="1" applyBorder="1" applyAlignment="1">
      <alignment horizontal="center" wrapText="1"/>
    </xf>
    <xf numFmtId="164" fontId="4" fillId="0" borderId="5" xfId="1" applyFont="1" applyFill="1" applyBorder="1" applyAlignment="1">
      <alignment vertical="center" wrapText="1"/>
    </xf>
    <xf numFmtId="166" fontId="8" fillId="0" borderId="5" xfId="0" applyNumberFormat="1" applyFont="1" applyBorder="1" applyAlignment="1">
      <alignment horizontal="center" wrapText="1"/>
    </xf>
    <xf numFmtId="164" fontId="9" fillId="4" borderId="5" xfId="1" applyFont="1" applyFill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164" fontId="8" fillId="0" borderId="0" xfId="1" applyFont="1" applyFill="1" applyBorder="1" applyAlignment="1">
      <alignment vertical="center" wrapText="1"/>
    </xf>
    <xf numFmtId="166" fontId="8" fillId="0" borderId="0" xfId="0" applyNumberFormat="1" applyFont="1" applyAlignment="1">
      <alignment horizontal="center" wrapText="1"/>
    </xf>
    <xf numFmtId="164" fontId="10" fillId="0" borderId="0" xfId="1" applyFont="1" applyFill="1" applyBorder="1"/>
    <xf numFmtId="164" fontId="10" fillId="0" borderId="0" xfId="1" applyFont="1" applyFill="1" applyBorder="1" applyAlignment="1">
      <alignment horizontal="center"/>
    </xf>
    <xf numFmtId="164" fontId="10" fillId="0" borderId="0" xfId="1" applyFont="1" applyFill="1" applyBorder="1" applyAlignment="1">
      <alignment horizont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164" fontId="11" fillId="0" borderId="0" xfId="0" applyNumberFormat="1" applyFont="1"/>
    <xf numFmtId="164" fontId="8" fillId="0" borderId="0" xfId="0" applyNumberFormat="1" applyFont="1" applyAlignment="1">
      <alignment horizontal="center"/>
    </xf>
    <xf numFmtId="0" fontId="11" fillId="0" borderId="0" xfId="0" applyFont="1"/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center" wrapText="1"/>
    </xf>
    <xf numFmtId="0" fontId="4" fillId="0" borderId="0" xfId="0" applyFont="1" applyAlignment="1">
      <alignment horizontal="center" vertical="center"/>
    </xf>
    <xf numFmtId="164" fontId="4" fillId="0" borderId="0" xfId="1" applyFont="1" applyFill="1" applyBorder="1" applyAlignment="1">
      <alignment horizontal="center" wrapText="1"/>
    </xf>
    <xf numFmtId="0" fontId="4" fillId="0" borderId="5" xfId="0" applyFont="1" applyBorder="1" applyAlignment="1">
      <alignment horizontal="center" vertical="center" wrapText="1"/>
    </xf>
    <xf numFmtId="0" fontId="0" fillId="4" borderId="0" xfId="0" applyFill="1"/>
    <xf numFmtId="0" fontId="6" fillId="0" borderId="5" xfId="0" applyFont="1" applyBorder="1" applyAlignment="1">
      <alignment vertical="center" wrapText="1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164" fontId="4" fillId="0" borderId="5" xfId="0" applyNumberFormat="1" applyFont="1" applyBorder="1"/>
    <xf numFmtId="164" fontId="4" fillId="0" borderId="5" xfId="0" applyNumberFormat="1" applyFont="1" applyBorder="1" applyAlignment="1">
      <alignment wrapText="1"/>
    </xf>
    <xf numFmtId="2" fontId="4" fillId="0" borderId="5" xfId="0" applyNumberFormat="1" applyFont="1" applyBorder="1" applyAlignment="1">
      <alignment horizontal="center" wrapText="1"/>
    </xf>
    <xf numFmtId="0" fontId="8" fillId="0" borderId="0" xfId="0" applyFont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0" fontId="12" fillId="0" borderId="0" xfId="0" applyFont="1" applyAlignment="1">
      <alignment horizontal="left" wrapText="1"/>
    </xf>
    <xf numFmtId="0" fontId="12" fillId="0" borderId="0" xfId="0" applyFont="1" applyAlignment="1">
      <alignment horizontal="center" vertical="center" wrapText="1"/>
    </xf>
    <xf numFmtId="164" fontId="12" fillId="0" borderId="0" xfId="1" applyFont="1" applyFill="1" applyBorder="1" applyAlignment="1">
      <alignment horizontal="center" wrapText="1"/>
    </xf>
    <xf numFmtId="166" fontId="12" fillId="0" borderId="0" xfId="0" applyNumberFormat="1" applyFont="1" applyAlignment="1">
      <alignment horizontal="center" wrapText="1"/>
    </xf>
    <xf numFmtId="164" fontId="12" fillId="0" borderId="0" xfId="1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center" wrapText="1"/>
    </xf>
    <xf numFmtId="165" fontId="4" fillId="0" borderId="11" xfId="0" applyNumberFormat="1" applyFont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164" fontId="4" fillId="5" borderId="5" xfId="1" applyFont="1" applyFill="1" applyBorder="1" applyAlignment="1">
      <alignment horizontal="center" vertical="center" wrapText="1"/>
    </xf>
    <xf numFmtId="0" fontId="4" fillId="6" borderId="5" xfId="0" applyFont="1" applyFill="1" applyBorder="1" applyAlignment="1">
      <alignment horizontal="center" vertical="center" wrapText="1"/>
    </xf>
    <xf numFmtId="4" fontId="6" fillId="0" borderId="5" xfId="0" applyNumberFormat="1" applyFont="1" applyBorder="1" applyAlignment="1">
      <alignment horizontal="center" vertical="center" wrapText="1"/>
    </xf>
    <xf numFmtId="167" fontId="6" fillId="0" borderId="5" xfId="1" applyNumberFormat="1" applyFont="1" applyFill="1" applyBorder="1" applyAlignment="1">
      <alignment horizontal="center" wrapText="1"/>
    </xf>
    <xf numFmtId="15" fontId="13" fillId="0" borderId="5" xfId="0" applyNumberFormat="1" applyFont="1" applyBorder="1" applyAlignment="1">
      <alignment horizontal="center" wrapText="1"/>
    </xf>
    <xf numFmtId="165" fontId="0" fillId="0" borderId="0" xfId="0" applyNumberFormat="1"/>
    <xf numFmtId="0" fontId="13" fillId="0" borderId="5" xfId="0" applyFont="1" applyBorder="1" applyAlignment="1">
      <alignment horizontal="center" wrapText="1"/>
    </xf>
    <xf numFmtId="168" fontId="6" fillId="0" borderId="5" xfId="0" applyNumberFormat="1" applyFont="1" applyBorder="1" applyAlignment="1">
      <alignment horizontal="center" vertical="center" wrapText="1"/>
    </xf>
    <xf numFmtId="0" fontId="14" fillId="0" borderId="0" xfId="0" applyFont="1"/>
    <xf numFmtId="0" fontId="4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164" fontId="4" fillId="0" borderId="5" xfId="1" applyFont="1" applyFill="1" applyBorder="1" applyAlignment="1">
      <alignment vertical="center"/>
    </xf>
    <xf numFmtId="0" fontId="13" fillId="0" borderId="5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wrapText="1"/>
    </xf>
    <xf numFmtId="0" fontId="15" fillId="0" borderId="0" xfId="0" applyFont="1"/>
    <xf numFmtId="0" fontId="12" fillId="0" borderId="0" xfId="0" applyFont="1"/>
    <xf numFmtId="169" fontId="16" fillId="0" borderId="0" xfId="1" applyNumberFormat="1" applyFont="1" applyFill="1" applyBorder="1" applyAlignment="1">
      <alignment horizontal="center" wrapText="1"/>
    </xf>
    <xf numFmtId="0" fontId="5" fillId="0" borderId="0" xfId="0" applyFont="1" applyAlignment="1">
      <alignment horizontal="right"/>
    </xf>
    <xf numFmtId="170" fontId="4" fillId="0" borderId="5" xfId="1" applyNumberFormat="1" applyFont="1" applyFill="1" applyBorder="1" applyAlignment="1">
      <alignment horizontal="right"/>
    </xf>
    <xf numFmtId="164" fontId="17" fillId="0" borderId="0" xfId="0" applyNumberFormat="1" applyFont="1"/>
    <xf numFmtId="0" fontId="17" fillId="0" borderId="12" xfId="0" applyFont="1" applyBorder="1"/>
    <xf numFmtId="0" fontId="17" fillId="0" borderId="13" xfId="0" applyFont="1" applyBorder="1" applyAlignment="1">
      <alignment horizontal="left" vertical="top" wrapText="1"/>
    </xf>
    <xf numFmtId="0" fontId="17" fillId="0" borderId="14" xfId="0" applyFont="1" applyBorder="1" applyAlignment="1">
      <alignment horizontal="left" vertical="top" wrapText="1"/>
    </xf>
    <xf numFmtId="0" fontId="17" fillId="0" borderId="15" xfId="0" applyFont="1" applyBorder="1" applyAlignment="1">
      <alignment horizontal="left" vertical="top" wrapText="1"/>
    </xf>
    <xf numFmtId="0" fontId="0" fillId="0" borderId="0" xfId="0" applyAlignment="1">
      <alignment horizontal="left"/>
    </xf>
    <xf numFmtId="0" fontId="5" fillId="0" borderId="0" xfId="0" applyFont="1" applyAlignment="1">
      <alignment horizontal="right"/>
    </xf>
    <xf numFmtId="0" fontId="17" fillId="0" borderId="0" xfId="0" applyFont="1"/>
    <xf numFmtId="0" fontId="17" fillId="0" borderId="16" xfId="0" applyFont="1" applyBorder="1" applyAlignment="1">
      <alignment horizontal="left" vertical="top" wrapText="1"/>
    </xf>
    <xf numFmtId="0" fontId="17" fillId="0" borderId="17" xfId="0" applyFont="1" applyBorder="1" applyAlignment="1">
      <alignment horizontal="left" vertical="top" wrapText="1"/>
    </xf>
    <xf numFmtId="0" fontId="17" fillId="0" borderId="18" xfId="0" applyFont="1" applyBorder="1" applyAlignment="1">
      <alignment horizontal="left" vertical="top" wrapText="1"/>
    </xf>
    <xf numFmtId="164" fontId="17" fillId="0" borderId="0" xfId="1" applyFont="1" applyAlignment="1"/>
    <xf numFmtId="0" fontId="17" fillId="0" borderId="0" xfId="0" applyFont="1" applyAlignment="1">
      <alignment horizontal="center"/>
    </xf>
    <xf numFmtId="0" fontId="17" fillId="0" borderId="0" xfId="0" applyFont="1" applyAlignment="1">
      <alignment horizontal="center" wrapText="1"/>
    </xf>
    <xf numFmtId="0" fontId="17" fillId="4" borderId="0" xfId="0" applyFont="1" applyFill="1"/>
    <xf numFmtId="164" fontId="17" fillId="0" borderId="0" xfId="1" applyFont="1" applyAlignment="1">
      <alignment vertical="center"/>
    </xf>
    <xf numFmtId="164" fontId="5" fillId="4" borderId="0" xfId="0" applyNumberFormat="1" applyFont="1" applyFill="1" applyAlignment="1">
      <alignment horizontal="right" vertical="center"/>
    </xf>
    <xf numFmtId="0" fontId="5" fillId="0" borderId="0" xfId="0" applyFont="1" applyAlignment="1">
      <alignment horizontal="center" vertical="top"/>
    </xf>
    <xf numFmtId="164" fontId="17" fillId="0" borderId="0" xfId="0" applyNumberFormat="1" applyFont="1" applyAlignment="1">
      <alignment vertical="center"/>
    </xf>
    <xf numFmtId="0" fontId="18" fillId="0" borderId="0" xfId="0" applyFont="1"/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13" xfId="0" applyBorder="1" applyAlignment="1">
      <alignment horizontal="justify" vertical="top" wrapText="1"/>
    </xf>
    <xf numFmtId="0" fontId="0" fillId="0" borderId="15" xfId="0" applyBorder="1" applyAlignment="1">
      <alignment horizontal="justify" vertical="top" wrapText="1"/>
    </xf>
    <xf numFmtId="0" fontId="0" fillId="0" borderId="19" xfId="0" applyBorder="1" applyAlignment="1">
      <alignment horizontal="justify" vertical="top" wrapText="1"/>
    </xf>
    <xf numFmtId="0" fontId="0" fillId="0" borderId="20" xfId="0" applyBorder="1" applyAlignment="1">
      <alignment horizontal="justify" vertical="top" wrapText="1"/>
    </xf>
    <xf numFmtId="0" fontId="0" fillId="0" borderId="16" xfId="0" applyBorder="1" applyAlignment="1">
      <alignment horizontal="justify" vertical="top" wrapText="1"/>
    </xf>
    <xf numFmtId="0" fontId="0" fillId="0" borderId="18" xfId="0" applyBorder="1" applyAlignment="1">
      <alignment horizontal="justify" vertical="top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3374571</xdr:colOff>
      <xdr:row>122</xdr:row>
      <xdr:rowOff>13607</xdr:rowOff>
    </xdr:from>
    <xdr:to>
      <xdr:col>7</xdr:col>
      <xdr:colOff>108856</xdr:colOff>
      <xdr:row>122</xdr:row>
      <xdr:rowOff>13607</xdr:rowOff>
    </xdr:to>
    <xdr:cxnSp macro="">
      <xdr:nvCxnSpPr>
        <xdr:cNvPr id="2" name="Conector recto 1">
          <a:extLst>
            <a:ext uri="{FF2B5EF4-FFF2-40B4-BE49-F238E27FC236}">
              <a16:creationId xmlns:a16="http://schemas.microsoft.com/office/drawing/2014/main" id="{C53CEEBB-46EB-4160-98E6-2240B35F86C2}"/>
            </a:ext>
          </a:extLst>
        </xdr:cNvPr>
        <xdr:cNvCxnSpPr/>
      </xdr:nvCxnSpPr>
      <xdr:spPr>
        <a:xfrm>
          <a:off x="10746921" y="22330682"/>
          <a:ext cx="608783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530678</xdr:colOff>
      <xdr:row>124</xdr:row>
      <xdr:rowOff>258535</xdr:rowOff>
    </xdr:from>
    <xdr:to>
      <xdr:col>4</xdr:col>
      <xdr:colOff>4122964</xdr:colOff>
      <xdr:row>124</xdr:row>
      <xdr:rowOff>258535</xdr:rowOff>
    </xdr:to>
    <xdr:cxnSp macro="">
      <xdr:nvCxnSpPr>
        <xdr:cNvPr id="3" name="Conector recto 2">
          <a:extLst>
            <a:ext uri="{FF2B5EF4-FFF2-40B4-BE49-F238E27FC236}">
              <a16:creationId xmlns:a16="http://schemas.microsoft.com/office/drawing/2014/main" id="{9683DF99-E3E6-40B6-B504-F3227CE98230}"/>
            </a:ext>
          </a:extLst>
        </xdr:cNvPr>
        <xdr:cNvCxnSpPr/>
      </xdr:nvCxnSpPr>
      <xdr:spPr>
        <a:xfrm>
          <a:off x="892628" y="23109010"/>
          <a:ext cx="6087836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734785</xdr:colOff>
      <xdr:row>124</xdr:row>
      <xdr:rowOff>258535</xdr:rowOff>
    </xdr:from>
    <xdr:to>
      <xdr:col>13</xdr:col>
      <xdr:colOff>816428</xdr:colOff>
      <xdr:row>124</xdr:row>
      <xdr:rowOff>258535</xdr:rowOff>
    </xdr:to>
    <xdr:cxnSp macro="">
      <xdr:nvCxnSpPr>
        <xdr:cNvPr id="4" name="Conector recto 3">
          <a:extLst>
            <a:ext uri="{FF2B5EF4-FFF2-40B4-BE49-F238E27FC236}">
              <a16:creationId xmlns:a16="http://schemas.microsoft.com/office/drawing/2014/main" id="{A078DF24-9A83-4495-9B4C-3F97861C4E48}"/>
            </a:ext>
          </a:extLst>
        </xdr:cNvPr>
        <xdr:cNvCxnSpPr/>
      </xdr:nvCxnSpPr>
      <xdr:spPr>
        <a:xfrm>
          <a:off x="21013510" y="23109010"/>
          <a:ext cx="6072868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2AF0B0-7630-4770-9917-66FB175C5A77}">
  <sheetPr>
    <pageSetUpPr fitToPage="1"/>
  </sheetPr>
  <dimension ref="A1:P139"/>
  <sheetViews>
    <sheetView tabSelected="1" topLeftCell="C1" zoomScale="70" zoomScaleNormal="70" zoomScaleSheetLayoutView="56" zoomScalePageLayoutView="60" workbookViewId="0">
      <selection activeCell="F13" sqref="F13"/>
    </sheetView>
  </sheetViews>
  <sheetFormatPr baseColWidth="10" defaultColWidth="11.42578125" defaultRowHeight="15" x14ac:dyDescent="0.25"/>
  <cols>
    <col min="1" max="2" width="0" hidden="1" customWidth="1"/>
    <col min="3" max="3" width="5.42578125" customWidth="1"/>
    <col min="4" max="4" width="37.42578125" customWidth="1"/>
    <col min="5" max="5" width="67.7109375" customWidth="1"/>
    <col min="6" max="6" width="76" customWidth="1"/>
    <col min="7" max="7" width="64.28515625" customWidth="1"/>
    <col min="8" max="8" width="25.5703125" customWidth="1"/>
    <col min="9" max="9" width="27.7109375" customWidth="1"/>
    <col min="10" max="10" width="25.7109375" customWidth="1"/>
    <col min="11" max="11" width="24" customWidth="1"/>
    <col min="12" max="12" width="21.85546875" customWidth="1"/>
    <col min="13" max="13" width="18.28515625" style="122" customWidth="1"/>
    <col min="14" max="14" width="27.42578125" style="123" customWidth="1"/>
    <col min="15" max="15" width="14.7109375" customWidth="1"/>
    <col min="16" max="16" width="13.140625" customWidth="1"/>
  </cols>
  <sheetData>
    <row r="1" spans="1:15" x14ac:dyDescent="0.25">
      <c r="C1">
        <v>4</v>
      </c>
      <c r="D1" s="1"/>
      <c r="E1" s="1"/>
      <c r="F1" s="1"/>
      <c r="G1" s="1"/>
      <c r="H1" s="1"/>
      <c r="I1" s="1"/>
      <c r="J1" s="1"/>
      <c r="K1" s="1"/>
      <c r="L1" s="1"/>
      <c r="M1" s="2"/>
      <c r="N1" s="3"/>
    </row>
    <row r="2" spans="1:15" ht="20.25" x14ac:dyDescent="0.3">
      <c r="D2" s="4" t="s">
        <v>0</v>
      </c>
      <c r="E2" s="4"/>
      <c r="F2" s="4"/>
      <c r="G2" s="4"/>
      <c r="H2" s="4"/>
      <c r="I2" s="4"/>
      <c r="J2" s="4"/>
      <c r="K2" s="4"/>
      <c r="L2" s="4"/>
      <c r="M2" s="4"/>
      <c r="N2" s="4"/>
    </row>
    <row r="3" spans="1:15" ht="20.25" x14ac:dyDescent="0.3">
      <c r="D3" s="4" t="s">
        <v>1</v>
      </c>
      <c r="E3" s="4"/>
      <c r="F3" s="4"/>
      <c r="G3" s="4"/>
      <c r="H3" s="4"/>
      <c r="I3" s="4"/>
      <c r="J3" s="4"/>
      <c r="K3" s="4"/>
      <c r="L3" s="4"/>
      <c r="M3" s="4"/>
      <c r="N3" s="4"/>
    </row>
    <row r="4" spans="1:15" ht="20.25" x14ac:dyDescent="0.3">
      <c r="D4" s="4" t="s">
        <v>2</v>
      </c>
      <c r="E4" s="4"/>
      <c r="F4" s="4"/>
      <c r="G4" s="4"/>
      <c r="H4" s="4"/>
      <c r="I4" s="4"/>
      <c r="J4" s="4"/>
      <c r="K4" s="4"/>
      <c r="L4" s="4"/>
      <c r="M4" s="4"/>
      <c r="N4" s="4"/>
    </row>
    <row r="5" spans="1:15" ht="21" thickBot="1" x14ac:dyDescent="0.35">
      <c r="D5" s="5">
        <v>46112</v>
      </c>
      <c r="E5" s="5"/>
      <c r="F5" s="5"/>
      <c r="G5" s="5"/>
      <c r="H5" s="5"/>
      <c r="I5" s="5"/>
      <c r="J5" s="5"/>
      <c r="K5" s="5"/>
      <c r="L5" s="5"/>
      <c r="M5" s="5"/>
      <c r="N5" s="5"/>
      <c r="O5" s="6"/>
    </row>
    <row r="6" spans="1:15" ht="41.25" thickBot="1" x14ac:dyDescent="0.3">
      <c r="D6" s="7" t="s">
        <v>3</v>
      </c>
      <c r="E6" s="8" t="s">
        <v>4</v>
      </c>
      <c r="F6" s="9" t="s">
        <v>5</v>
      </c>
      <c r="G6" s="9" t="s">
        <v>6</v>
      </c>
      <c r="H6" s="9" t="s">
        <v>7</v>
      </c>
      <c r="I6" s="9" t="s">
        <v>8</v>
      </c>
      <c r="J6" s="9" t="s">
        <v>9</v>
      </c>
      <c r="K6" s="9" t="s">
        <v>10</v>
      </c>
      <c r="L6" s="9" t="s">
        <v>11</v>
      </c>
      <c r="M6" s="9" t="s">
        <v>12</v>
      </c>
      <c r="N6" s="9" t="s">
        <v>13</v>
      </c>
      <c r="O6" s="9" t="s">
        <v>14</v>
      </c>
    </row>
    <row r="7" spans="1:15" s="10" customFormat="1" ht="17.25" customHeight="1" x14ac:dyDescent="0.3">
      <c r="C7" s="10" cm="1">
        <f t="array" ref="C7:C74">+_xlfn.SEQUENCE(COUNTA(D7:D82))</f>
        <v>1</v>
      </c>
      <c r="D7" s="12" t="s">
        <v>15</v>
      </c>
      <c r="E7" s="13" t="s">
        <v>16</v>
      </c>
      <c r="F7" s="20" t="s">
        <v>17</v>
      </c>
      <c r="G7" s="14">
        <f>2124000</f>
        <v>2124000</v>
      </c>
      <c r="H7" s="15">
        <v>45658</v>
      </c>
      <c r="I7" s="16">
        <f>+H7+30</f>
        <v>45688</v>
      </c>
      <c r="J7" s="17">
        <f>+IF(O7&lt;=0,G7,0)</f>
        <v>0</v>
      </c>
      <c r="K7" s="18">
        <f>+IF(AND(O7&gt;=1,O7&lt;=30),G7,0)</f>
        <v>0</v>
      </c>
      <c r="L7" s="17">
        <f>+IF(AND(O7&gt;=31,O7&lt;=60),G7,0)</f>
        <v>0</v>
      </c>
      <c r="M7" s="18">
        <f>+IF(AND(O7&gt;60,O7&lt;=90),G7,0)</f>
        <v>0</v>
      </c>
      <c r="N7" s="18">
        <f>+IF(O7&gt;91,G7,0)</f>
        <v>2124000</v>
      </c>
      <c r="O7" s="19">
        <f>+$D$5-I7</f>
        <v>424</v>
      </c>
    </row>
    <row r="8" spans="1:15" s="10" customFormat="1" ht="17.25" customHeight="1" x14ac:dyDescent="0.3">
      <c r="C8" s="10">
        <v>2</v>
      </c>
      <c r="D8" s="12" t="s">
        <v>15</v>
      </c>
      <c r="E8" s="13" t="s">
        <v>16</v>
      </c>
      <c r="F8" s="13" t="s">
        <v>18</v>
      </c>
      <c r="G8" s="14">
        <f>177000+177000+177000</f>
        <v>531000</v>
      </c>
      <c r="H8" s="15">
        <v>46023</v>
      </c>
      <c r="I8" s="16">
        <f>+H8+30</f>
        <v>46053</v>
      </c>
      <c r="J8" s="17">
        <f>+IF(O8&lt;=0,G8,0)</f>
        <v>0</v>
      </c>
      <c r="K8" s="18">
        <f>+IF(AND(O8&gt;=1,O8&lt;=30),G8,0)</f>
        <v>0</v>
      </c>
      <c r="L8" s="17">
        <f>+IF(AND(O8&gt;=31,O8&lt;=60),G8,0)</f>
        <v>531000</v>
      </c>
      <c r="M8" s="18">
        <f>+IF(AND(O8&gt;60,O8&lt;=90),G8,0)</f>
        <v>0</v>
      </c>
      <c r="N8" s="18">
        <f>+IF(O8&gt;91,G8,0)</f>
        <v>0</v>
      </c>
      <c r="O8" s="19">
        <f>+$D$5-I8</f>
        <v>59</v>
      </c>
    </row>
    <row r="9" spans="1:15" s="11" customFormat="1" ht="17.25" customHeight="1" x14ac:dyDescent="0.3">
      <c r="C9" s="11">
        <v>3</v>
      </c>
      <c r="D9" s="20" t="s">
        <v>19</v>
      </c>
      <c r="E9" s="21" t="s">
        <v>20</v>
      </c>
      <c r="F9" s="21" t="s">
        <v>21</v>
      </c>
      <c r="G9" s="17">
        <v>12105</v>
      </c>
      <c r="H9" s="16">
        <v>45923</v>
      </c>
      <c r="I9" s="16">
        <f t="shared" ref="I9:I82" si="0">+H9+30</f>
        <v>45953</v>
      </c>
      <c r="J9" s="17">
        <f t="shared" ref="J9:J26" si="1">+IF(O9&lt;=0,G9,0)</f>
        <v>0</v>
      </c>
      <c r="K9" s="18">
        <f>+IF(AND(O9&gt;=1,O9&lt;=30),G9,0)</f>
        <v>0</v>
      </c>
      <c r="L9" s="17">
        <f t="shared" ref="L9:L26" si="2">+IF(AND(O9&gt;=31,O9&lt;=60),G9,0)</f>
        <v>0</v>
      </c>
      <c r="M9" s="18">
        <f t="shared" ref="M9:M82" si="3">+IF(AND(O9&gt;60,O9&lt;=90),G9,0)</f>
        <v>0</v>
      </c>
      <c r="N9" s="18">
        <f t="shared" ref="N9:N82" si="4">+IF(O9&gt;91,G9,0)</f>
        <v>12105</v>
      </c>
      <c r="O9" s="19">
        <f t="shared" ref="O9:O82" si="5">+$D$5-I9</f>
        <v>159</v>
      </c>
    </row>
    <row r="10" spans="1:15" s="10" customFormat="1" ht="17.25" customHeight="1" x14ac:dyDescent="0.3">
      <c r="C10" s="10">
        <v>4</v>
      </c>
      <c r="D10" s="20" t="s">
        <v>22</v>
      </c>
      <c r="E10" s="21" t="s">
        <v>23</v>
      </c>
      <c r="F10" s="21" t="s">
        <v>24</v>
      </c>
      <c r="G10" s="17">
        <v>4060</v>
      </c>
      <c r="H10" s="16">
        <v>45938</v>
      </c>
      <c r="I10" s="16">
        <f t="shared" si="0"/>
        <v>45968</v>
      </c>
      <c r="J10" s="17">
        <f t="shared" si="1"/>
        <v>0</v>
      </c>
      <c r="K10" s="18">
        <f t="shared" ref="K10:K26" si="6">+IF(AND(O10&gt;=1,O10&lt;=30),G10,0)</f>
        <v>0</v>
      </c>
      <c r="L10" s="17">
        <f t="shared" si="2"/>
        <v>0</v>
      </c>
      <c r="M10" s="18">
        <f t="shared" si="3"/>
        <v>0</v>
      </c>
      <c r="N10" s="18">
        <f t="shared" si="4"/>
        <v>4060</v>
      </c>
      <c r="O10" s="19">
        <f t="shared" si="5"/>
        <v>144</v>
      </c>
    </row>
    <row r="11" spans="1:15" s="11" customFormat="1" ht="17.25" customHeight="1" x14ac:dyDescent="0.3">
      <c r="C11" s="11">
        <v>5</v>
      </c>
      <c r="D11" s="20" t="s">
        <v>25</v>
      </c>
      <c r="E11" s="21" t="s">
        <v>26</v>
      </c>
      <c r="F11" s="21" t="s">
        <v>21</v>
      </c>
      <c r="G11" s="17">
        <v>13315.5</v>
      </c>
      <c r="H11" s="16">
        <v>46079</v>
      </c>
      <c r="I11" s="16">
        <f t="shared" si="0"/>
        <v>46109</v>
      </c>
      <c r="J11" s="17">
        <f t="shared" si="1"/>
        <v>0</v>
      </c>
      <c r="K11" s="18">
        <f>+IF(AND(O11&gt;=1,O11&lt;=30),G11,0)</f>
        <v>13315.5</v>
      </c>
      <c r="L11" s="17">
        <f t="shared" si="2"/>
        <v>0</v>
      </c>
      <c r="M11" s="18">
        <f t="shared" si="3"/>
        <v>0</v>
      </c>
      <c r="N11" s="18">
        <f t="shared" si="4"/>
        <v>0</v>
      </c>
      <c r="O11" s="19">
        <f t="shared" si="5"/>
        <v>3</v>
      </c>
    </row>
    <row r="12" spans="1:15" ht="17.25" customHeight="1" x14ac:dyDescent="0.3">
      <c r="C12">
        <v>6</v>
      </c>
      <c r="D12" s="20" t="s">
        <v>27</v>
      </c>
      <c r="E12" s="21" t="s">
        <v>28</v>
      </c>
      <c r="F12" s="21" t="s">
        <v>29</v>
      </c>
      <c r="G12" s="17">
        <v>155288</v>
      </c>
      <c r="H12" s="16">
        <v>46084</v>
      </c>
      <c r="I12" s="16">
        <f>+H12+30</f>
        <v>46114</v>
      </c>
      <c r="J12" s="17">
        <f>+IF(O12&lt;=0,G12,0)</f>
        <v>155288</v>
      </c>
      <c r="K12" s="18">
        <f>+IF(AND(O12&gt;=1,O12&lt;=30),G12,0)</f>
        <v>0</v>
      </c>
      <c r="L12" s="17">
        <f>+IF(AND(O12&gt;=31,O12&lt;=60),G12,0)</f>
        <v>0</v>
      </c>
      <c r="M12" s="18">
        <f>+IF(AND(O12&gt;60,O12&lt;=90),G12,0)</f>
        <v>0</v>
      </c>
      <c r="N12" s="18">
        <f>+IF(O12&gt;91,G12,0)</f>
        <v>0</v>
      </c>
      <c r="O12" s="19">
        <f>+$D$5-I12</f>
        <v>-2</v>
      </c>
    </row>
    <row r="13" spans="1:15" s="10" customFormat="1" ht="17.25" customHeight="1" x14ac:dyDescent="0.3">
      <c r="A13"/>
      <c r="B13"/>
      <c r="C13" s="10">
        <v>7</v>
      </c>
      <c r="D13" s="20" t="s">
        <v>30</v>
      </c>
      <c r="E13" s="21" t="s">
        <v>31</v>
      </c>
      <c r="F13" s="21" t="s">
        <v>32</v>
      </c>
      <c r="G13" s="17">
        <v>23777</v>
      </c>
      <c r="H13" s="16">
        <v>46085</v>
      </c>
      <c r="I13" s="16">
        <f t="shared" si="0"/>
        <v>46115</v>
      </c>
      <c r="J13" s="17">
        <f>+IF(O13&lt;=0,G13,0)</f>
        <v>23777</v>
      </c>
      <c r="K13" s="18">
        <f>+IF(AND(O13&gt;=1,O13&lt;=30),G13,0)</f>
        <v>0</v>
      </c>
      <c r="L13" s="17">
        <f>+IF(AND(O13&gt;=31,O13&lt;=60),G13,0)</f>
        <v>0</v>
      </c>
      <c r="M13" s="18">
        <f>+IF(AND(O13&gt;60,O13&lt;=90),G13,0)</f>
        <v>0</v>
      </c>
      <c r="N13" s="18">
        <f>+IF(O13&gt;91,G13,0)</f>
        <v>0</v>
      </c>
      <c r="O13" s="19">
        <f t="shared" si="5"/>
        <v>-3</v>
      </c>
    </row>
    <row r="14" spans="1:15" s="10" customFormat="1" ht="17.25" customHeight="1" x14ac:dyDescent="0.3">
      <c r="C14" s="10">
        <v>8</v>
      </c>
      <c r="D14" s="20" t="s">
        <v>33</v>
      </c>
      <c r="E14" s="21" t="s">
        <v>31</v>
      </c>
      <c r="F14" s="21" t="s">
        <v>32</v>
      </c>
      <c r="G14" s="17">
        <v>8743.7999999999993</v>
      </c>
      <c r="H14" s="16">
        <v>46085</v>
      </c>
      <c r="I14" s="16">
        <f t="shared" si="0"/>
        <v>46115</v>
      </c>
      <c r="J14" s="17">
        <f t="shared" si="1"/>
        <v>8743.7999999999993</v>
      </c>
      <c r="K14" s="18">
        <f t="shared" si="6"/>
        <v>0</v>
      </c>
      <c r="L14" s="17">
        <f t="shared" si="2"/>
        <v>0</v>
      </c>
      <c r="M14" s="18">
        <f t="shared" si="3"/>
        <v>0</v>
      </c>
      <c r="N14" s="18">
        <f t="shared" si="4"/>
        <v>0</v>
      </c>
      <c r="O14" s="19">
        <f t="shared" si="5"/>
        <v>-3</v>
      </c>
    </row>
    <row r="15" spans="1:15" ht="17.25" customHeight="1" x14ac:dyDescent="0.3">
      <c r="C15">
        <v>9</v>
      </c>
      <c r="D15" s="20" t="s">
        <v>34</v>
      </c>
      <c r="E15" s="21" t="s">
        <v>31</v>
      </c>
      <c r="F15" s="21" t="s">
        <v>32</v>
      </c>
      <c r="G15" s="17">
        <v>12124.5</v>
      </c>
      <c r="H15" s="16">
        <v>46085</v>
      </c>
      <c r="I15" s="16">
        <f t="shared" si="0"/>
        <v>46115</v>
      </c>
      <c r="J15" s="17">
        <f t="shared" si="1"/>
        <v>12124.5</v>
      </c>
      <c r="K15" s="18">
        <f t="shared" si="6"/>
        <v>0</v>
      </c>
      <c r="L15" s="17">
        <f t="shared" si="2"/>
        <v>0</v>
      </c>
      <c r="M15" s="18">
        <f t="shared" si="3"/>
        <v>0</v>
      </c>
      <c r="N15" s="18">
        <f t="shared" si="4"/>
        <v>0</v>
      </c>
      <c r="O15" s="19">
        <f t="shared" si="5"/>
        <v>-3</v>
      </c>
    </row>
    <row r="16" spans="1:15" ht="17.25" customHeight="1" x14ac:dyDescent="0.3">
      <c r="C16">
        <v>10</v>
      </c>
      <c r="D16" s="20" t="s">
        <v>35</v>
      </c>
      <c r="E16" s="21" t="s">
        <v>31</v>
      </c>
      <c r="F16" s="21" t="s">
        <v>32</v>
      </c>
      <c r="G16" s="17">
        <v>30467.599999999999</v>
      </c>
      <c r="H16" s="16">
        <v>46085</v>
      </c>
      <c r="I16" s="16">
        <f>+H16+30</f>
        <v>46115</v>
      </c>
      <c r="J16" s="17">
        <f>+IF(O16&lt;=0,G16,0)</f>
        <v>30467.599999999999</v>
      </c>
      <c r="K16" s="18">
        <f>+IF(AND(O16&gt;=1,O16&lt;=30),G16,0)</f>
        <v>0</v>
      </c>
      <c r="L16" s="17">
        <f>+IF(AND(O16&gt;=31,O16&lt;=60),G16,0)</f>
        <v>0</v>
      </c>
      <c r="M16" s="18">
        <f>+IF(AND(O16&gt;60,O16&lt;=90),G16,0)</f>
        <v>0</v>
      </c>
      <c r="N16" s="18">
        <f>+IF(O16&gt;91,G16,0)</f>
        <v>0</v>
      </c>
      <c r="O16" s="19">
        <f>+$D$5-I16</f>
        <v>-3</v>
      </c>
    </row>
    <row r="17" spans="3:15" ht="17.25" customHeight="1" x14ac:dyDescent="0.3">
      <c r="C17">
        <v>11</v>
      </c>
      <c r="D17" s="20" t="s">
        <v>36</v>
      </c>
      <c r="E17" s="21" t="s">
        <v>31</v>
      </c>
      <c r="F17" s="21" t="s">
        <v>32</v>
      </c>
      <c r="G17" s="17">
        <v>77337.2</v>
      </c>
      <c r="H17" s="16">
        <v>46085</v>
      </c>
      <c r="I17" s="16">
        <f>+H17+30</f>
        <v>46115</v>
      </c>
      <c r="J17" s="17">
        <f>+IF(O17&lt;=0,G17,0)</f>
        <v>77337.2</v>
      </c>
      <c r="K17" s="18">
        <f>+IF(AND(O17&gt;=1,O17&lt;=30),G17,0)</f>
        <v>0</v>
      </c>
      <c r="L17" s="17">
        <f>+IF(AND(O17&gt;=31,O17&lt;=60),G17,0)</f>
        <v>0</v>
      </c>
      <c r="M17" s="18">
        <f>+IF(AND(O17&gt;60,O17&lt;=90),G17,0)</f>
        <v>0</v>
      </c>
      <c r="N17" s="18">
        <f>+IF(O17&gt;91,G17,0)</f>
        <v>0</v>
      </c>
      <c r="O17" s="19">
        <f>+$D$5-I17</f>
        <v>-3</v>
      </c>
    </row>
    <row r="18" spans="3:15" ht="17.25" customHeight="1" x14ac:dyDescent="0.3">
      <c r="C18">
        <v>12</v>
      </c>
      <c r="D18" s="20" t="s">
        <v>37</v>
      </c>
      <c r="E18" s="21" t="s">
        <v>31</v>
      </c>
      <c r="F18" s="21" t="s">
        <v>32</v>
      </c>
      <c r="G18" s="17">
        <v>12213</v>
      </c>
      <c r="H18" s="16">
        <v>46085</v>
      </c>
      <c r="I18" s="16">
        <f>+H18+30</f>
        <v>46115</v>
      </c>
      <c r="J18" s="17">
        <f>+IF(O18&lt;=0,G18,0)</f>
        <v>12213</v>
      </c>
      <c r="K18" s="18">
        <f>+IF(AND(O18&gt;=1,O18&lt;=30),G18,0)</f>
        <v>0</v>
      </c>
      <c r="L18" s="17">
        <f>+IF(AND(O18&gt;=31,O18&lt;=60),G18,0)</f>
        <v>0</v>
      </c>
      <c r="M18" s="18">
        <f>+IF(AND(O18&gt;60,O18&lt;=90),G18,0)</f>
        <v>0</v>
      </c>
      <c r="N18" s="18">
        <f>+IF(O18&gt;91,G18,0)</f>
        <v>0</v>
      </c>
      <c r="O18" s="19">
        <f>+$D$5-I18</f>
        <v>-3</v>
      </c>
    </row>
    <row r="19" spans="3:15" ht="17.25" customHeight="1" x14ac:dyDescent="0.3">
      <c r="C19">
        <v>13</v>
      </c>
      <c r="D19" s="20" t="s">
        <v>38</v>
      </c>
      <c r="E19" s="21" t="s">
        <v>31</v>
      </c>
      <c r="F19" s="21" t="s">
        <v>32</v>
      </c>
      <c r="G19" s="17">
        <v>6254</v>
      </c>
      <c r="H19" s="16">
        <v>46085</v>
      </c>
      <c r="I19" s="16">
        <f t="shared" si="0"/>
        <v>46115</v>
      </c>
      <c r="J19" s="17">
        <f t="shared" si="1"/>
        <v>6254</v>
      </c>
      <c r="K19" s="18">
        <f t="shared" si="6"/>
        <v>0</v>
      </c>
      <c r="L19" s="17">
        <f t="shared" si="2"/>
        <v>0</v>
      </c>
      <c r="M19" s="18">
        <f t="shared" si="3"/>
        <v>0</v>
      </c>
      <c r="N19" s="18">
        <f t="shared" si="4"/>
        <v>0</v>
      </c>
      <c r="O19" s="19">
        <f t="shared" si="5"/>
        <v>-3</v>
      </c>
    </row>
    <row r="20" spans="3:15" ht="17.25" customHeight="1" x14ac:dyDescent="0.3">
      <c r="C20">
        <v>14</v>
      </c>
      <c r="D20" s="20" t="s">
        <v>39</v>
      </c>
      <c r="E20" s="21" t="s">
        <v>31</v>
      </c>
      <c r="F20" s="21" t="s">
        <v>32</v>
      </c>
      <c r="G20" s="17">
        <v>5894.1</v>
      </c>
      <c r="H20" s="16">
        <v>46085</v>
      </c>
      <c r="I20" s="16">
        <f t="shared" si="0"/>
        <v>46115</v>
      </c>
      <c r="J20" s="17">
        <f t="shared" si="1"/>
        <v>5894.1</v>
      </c>
      <c r="K20" s="18">
        <f t="shared" si="6"/>
        <v>0</v>
      </c>
      <c r="L20" s="17">
        <f t="shared" si="2"/>
        <v>0</v>
      </c>
      <c r="M20" s="18">
        <f t="shared" si="3"/>
        <v>0</v>
      </c>
      <c r="N20" s="18">
        <f t="shared" si="4"/>
        <v>0</v>
      </c>
      <c r="O20" s="19">
        <f t="shared" si="5"/>
        <v>-3</v>
      </c>
    </row>
    <row r="21" spans="3:15" ht="17.25" customHeight="1" x14ac:dyDescent="0.3">
      <c r="C21">
        <v>15</v>
      </c>
      <c r="D21" s="20" t="s">
        <v>40</v>
      </c>
      <c r="E21" s="21" t="s">
        <v>31</v>
      </c>
      <c r="F21" s="21" t="s">
        <v>32</v>
      </c>
      <c r="G21" s="17">
        <v>6490</v>
      </c>
      <c r="H21" s="16">
        <v>46085</v>
      </c>
      <c r="I21" s="16">
        <f>+H21+30</f>
        <v>46115</v>
      </c>
      <c r="J21" s="17">
        <f t="shared" si="1"/>
        <v>6490</v>
      </c>
      <c r="K21" s="18">
        <f t="shared" si="6"/>
        <v>0</v>
      </c>
      <c r="L21" s="17">
        <f t="shared" si="2"/>
        <v>0</v>
      </c>
      <c r="M21" s="18">
        <f t="shared" si="3"/>
        <v>0</v>
      </c>
      <c r="N21" s="18">
        <f t="shared" si="4"/>
        <v>0</v>
      </c>
      <c r="O21" s="19">
        <f t="shared" si="5"/>
        <v>-3</v>
      </c>
    </row>
    <row r="22" spans="3:15" ht="17.25" customHeight="1" x14ac:dyDescent="0.3">
      <c r="C22">
        <v>16</v>
      </c>
      <c r="D22" s="20" t="s">
        <v>41</v>
      </c>
      <c r="E22" s="21" t="s">
        <v>31</v>
      </c>
      <c r="F22" s="21" t="s">
        <v>32</v>
      </c>
      <c r="G22" s="17">
        <v>12124.5</v>
      </c>
      <c r="H22" s="16">
        <v>46085</v>
      </c>
      <c r="I22" s="16">
        <f>+H22+30</f>
        <v>46115</v>
      </c>
      <c r="J22" s="17">
        <f t="shared" si="1"/>
        <v>12124.5</v>
      </c>
      <c r="K22" s="18">
        <f t="shared" si="6"/>
        <v>0</v>
      </c>
      <c r="L22" s="17">
        <f t="shared" si="2"/>
        <v>0</v>
      </c>
      <c r="M22" s="18">
        <f t="shared" si="3"/>
        <v>0</v>
      </c>
      <c r="N22" s="18">
        <f t="shared" si="4"/>
        <v>0</v>
      </c>
      <c r="O22" s="19">
        <f t="shared" si="5"/>
        <v>-3</v>
      </c>
    </row>
    <row r="23" spans="3:15" ht="17.25" customHeight="1" x14ac:dyDescent="0.3">
      <c r="C23">
        <v>17</v>
      </c>
      <c r="D23" s="20" t="s">
        <v>42</v>
      </c>
      <c r="E23" s="21" t="s">
        <v>31</v>
      </c>
      <c r="F23" s="21" t="s">
        <v>32</v>
      </c>
      <c r="G23" s="17">
        <v>6283.5</v>
      </c>
      <c r="H23" s="16">
        <v>46085</v>
      </c>
      <c r="I23" s="16">
        <f t="shared" si="0"/>
        <v>46115</v>
      </c>
      <c r="J23" s="17">
        <f t="shared" si="1"/>
        <v>6283.5</v>
      </c>
      <c r="K23" s="18">
        <f t="shared" si="6"/>
        <v>0</v>
      </c>
      <c r="L23" s="17">
        <f t="shared" si="2"/>
        <v>0</v>
      </c>
      <c r="M23" s="18">
        <f t="shared" si="3"/>
        <v>0</v>
      </c>
      <c r="N23" s="18">
        <f t="shared" si="4"/>
        <v>0</v>
      </c>
      <c r="O23" s="19">
        <f t="shared" si="5"/>
        <v>-3</v>
      </c>
    </row>
    <row r="24" spans="3:15" ht="17.25" customHeight="1" x14ac:dyDescent="0.3">
      <c r="C24">
        <v>18</v>
      </c>
      <c r="D24" s="20" t="s">
        <v>43</v>
      </c>
      <c r="E24" s="21" t="s">
        <v>31</v>
      </c>
      <c r="F24" s="21" t="s">
        <v>32</v>
      </c>
      <c r="G24" s="17">
        <v>30196.2</v>
      </c>
      <c r="H24" s="16">
        <v>46085</v>
      </c>
      <c r="I24" s="16">
        <f t="shared" si="0"/>
        <v>46115</v>
      </c>
      <c r="J24" s="17">
        <f t="shared" si="1"/>
        <v>30196.2</v>
      </c>
      <c r="K24" s="18">
        <f t="shared" si="6"/>
        <v>0</v>
      </c>
      <c r="L24" s="17">
        <f t="shared" si="2"/>
        <v>0</v>
      </c>
      <c r="M24" s="18">
        <f t="shared" si="3"/>
        <v>0</v>
      </c>
      <c r="N24" s="18">
        <f t="shared" si="4"/>
        <v>0</v>
      </c>
      <c r="O24" s="19">
        <f t="shared" si="5"/>
        <v>-3</v>
      </c>
    </row>
    <row r="25" spans="3:15" ht="17.25" customHeight="1" x14ac:dyDescent="0.3">
      <c r="C25">
        <v>19</v>
      </c>
      <c r="D25" s="20" t="s">
        <v>44</v>
      </c>
      <c r="E25" s="21" t="s">
        <v>31</v>
      </c>
      <c r="F25" s="21" t="s">
        <v>32</v>
      </c>
      <c r="G25" s="17">
        <v>13275</v>
      </c>
      <c r="H25" s="16">
        <v>46085</v>
      </c>
      <c r="I25" s="16">
        <f t="shared" si="0"/>
        <v>46115</v>
      </c>
      <c r="J25" s="17">
        <f t="shared" si="1"/>
        <v>13275</v>
      </c>
      <c r="K25" s="18">
        <f t="shared" si="6"/>
        <v>0</v>
      </c>
      <c r="L25" s="17">
        <f t="shared" si="2"/>
        <v>0</v>
      </c>
      <c r="M25" s="18">
        <f t="shared" si="3"/>
        <v>0</v>
      </c>
      <c r="N25" s="18">
        <f t="shared" si="4"/>
        <v>0</v>
      </c>
      <c r="O25" s="19">
        <f t="shared" si="5"/>
        <v>-3</v>
      </c>
    </row>
    <row r="26" spans="3:15" ht="17.25" customHeight="1" x14ac:dyDescent="0.3">
      <c r="C26">
        <v>20</v>
      </c>
      <c r="D26" s="20" t="s">
        <v>45</v>
      </c>
      <c r="E26" s="21" t="s">
        <v>31</v>
      </c>
      <c r="F26" s="21" t="s">
        <v>32</v>
      </c>
      <c r="G26" s="17">
        <v>5487</v>
      </c>
      <c r="H26" s="16">
        <v>46085</v>
      </c>
      <c r="I26" s="16">
        <f t="shared" si="0"/>
        <v>46115</v>
      </c>
      <c r="J26" s="17">
        <f t="shared" si="1"/>
        <v>5487</v>
      </c>
      <c r="K26" s="18">
        <f t="shared" si="6"/>
        <v>0</v>
      </c>
      <c r="L26" s="17">
        <f t="shared" si="2"/>
        <v>0</v>
      </c>
      <c r="M26" s="18">
        <f t="shared" si="3"/>
        <v>0</v>
      </c>
      <c r="N26" s="18">
        <f t="shared" si="4"/>
        <v>0</v>
      </c>
      <c r="O26" s="19">
        <f t="shared" si="5"/>
        <v>-3</v>
      </c>
    </row>
    <row r="27" spans="3:15" ht="17.25" customHeight="1" x14ac:dyDescent="0.3">
      <c r="C27">
        <v>21</v>
      </c>
      <c r="D27" s="20" t="s">
        <v>46</v>
      </c>
      <c r="E27" s="21" t="s">
        <v>31</v>
      </c>
      <c r="F27" s="21" t="s">
        <v>32</v>
      </c>
      <c r="G27" s="17">
        <v>7286.5</v>
      </c>
      <c r="H27" s="16">
        <v>46085</v>
      </c>
      <c r="I27" s="16">
        <f>+H27+30</f>
        <v>46115</v>
      </c>
      <c r="J27" s="17">
        <f>+IF(O27&lt;=0,G27,0)</f>
        <v>7286.5</v>
      </c>
      <c r="K27" s="18">
        <f>+IF(AND(O27&gt;=1,O27&lt;=30),G27,0)</f>
        <v>0</v>
      </c>
      <c r="L27" s="17">
        <f>+IF(AND(O27&gt;=31,O27&lt;=60),G27,0)</f>
        <v>0</v>
      </c>
      <c r="M27" s="18">
        <f>+IF(AND(O27&gt;60,O27&lt;=90),G27,0)</f>
        <v>0</v>
      </c>
      <c r="N27" s="18">
        <f>+IF(O27&gt;91,G27,0)</f>
        <v>0</v>
      </c>
      <c r="O27" s="19">
        <f>+$D$5-I27</f>
        <v>-3</v>
      </c>
    </row>
    <row r="28" spans="3:15" ht="17.25" customHeight="1" x14ac:dyDescent="0.3">
      <c r="C28">
        <v>22</v>
      </c>
      <c r="D28" s="20" t="s">
        <v>47</v>
      </c>
      <c r="E28" s="21" t="s">
        <v>31</v>
      </c>
      <c r="F28" s="21" t="s">
        <v>32</v>
      </c>
      <c r="G28" s="17">
        <v>8643.5</v>
      </c>
      <c r="H28" s="16">
        <v>46085</v>
      </c>
      <c r="I28" s="16">
        <f t="shared" ref="I28:I73" si="7">+H28+30</f>
        <v>46115</v>
      </c>
      <c r="J28" s="17">
        <f t="shared" ref="J28:J82" si="8">+IF(O28&lt;=0,G28,0)</f>
        <v>8643.5</v>
      </c>
      <c r="K28" s="18">
        <f t="shared" ref="K28:K82" si="9">+IF(AND(O28&gt;=1,O28&lt;=30),G28,0)</f>
        <v>0</v>
      </c>
      <c r="L28" s="17">
        <f t="shared" ref="L28:L82" si="10">+IF(AND(O28&gt;=31,O28&lt;=60),G28,0)</f>
        <v>0</v>
      </c>
      <c r="M28" s="18">
        <f t="shared" ref="M28:M73" si="11">+IF(AND(O28&gt;60,O28&lt;=90),G28,0)</f>
        <v>0</v>
      </c>
      <c r="N28" s="18">
        <f t="shared" ref="N28:N73" si="12">+IF(O28&gt;91,G28,0)</f>
        <v>0</v>
      </c>
      <c r="O28" s="19">
        <f t="shared" ref="O28:O73" si="13">+$D$5-I28</f>
        <v>-3</v>
      </c>
    </row>
    <row r="29" spans="3:15" ht="17.25" customHeight="1" x14ac:dyDescent="0.3">
      <c r="C29">
        <v>23</v>
      </c>
      <c r="D29" s="20" t="s">
        <v>48</v>
      </c>
      <c r="E29" s="21" t="s">
        <v>31</v>
      </c>
      <c r="F29" s="21" t="s">
        <v>32</v>
      </c>
      <c r="G29" s="17">
        <v>6059.3</v>
      </c>
      <c r="H29" s="16">
        <v>46085</v>
      </c>
      <c r="I29" s="16">
        <f t="shared" si="7"/>
        <v>46115</v>
      </c>
      <c r="J29" s="17">
        <f t="shared" si="8"/>
        <v>6059.3</v>
      </c>
      <c r="K29" s="18">
        <f t="shared" si="9"/>
        <v>0</v>
      </c>
      <c r="L29" s="17">
        <f t="shared" si="10"/>
        <v>0</v>
      </c>
      <c r="M29" s="18">
        <f t="shared" si="11"/>
        <v>0</v>
      </c>
      <c r="N29" s="18">
        <f t="shared" si="12"/>
        <v>0</v>
      </c>
      <c r="O29" s="19">
        <f t="shared" si="13"/>
        <v>-3</v>
      </c>
    </row>
    <row r="30" spans="3:15" ht="17.25" customHeight="1" x14ac:dyDescent="0.3">
      <c r="C30">
        <v>24</v>
      </c>
      <c r="D30" s="20" t="s">
        <v>49</v>
      </c>
      <c r="E30" s="21" t="s">
        <v>31</v>
      </c>
      <c r="F30" s="21" t="s">
        <v>32</v>
      </c>
      <c r="G30" s="17">
        <v>9204</v>
      </c>
      <c r="H30" s="16">
        <v>46085</v>
      </c>
      <c r="I30" s="16">
        <f t="shared" si="7"/>
        <v>46115</v>
      </c>
      <c r="J30" s="17">
        <f t="shared" si="8"/>
        <v>9204</v>
      </c>
      <c r="K30" s="18">
        <f t="shared" si="9"/>
        <v>0</v>
      </c>
      <c r="L30" s="17">
        <f t="shared" si="10"/>
        <v>0</v>
      </c>
      <c r="M30" s="18">
        <f t="shared" si="11"/>
        <v>0</v>
      </c>
      <c r="N30" s="18">
        <f t="shared" si="12"/>
        <v>0</v>
      </c>
      <c r="O30" s="19">
        <f t="shared" si="13"/>
        <v>-3</v>
      </c>
    </row>
    <row r="31" spans="3:15" ht="17.25" customHeight="1" x14ac:dyDescent="0.3">
      <c r="C31">
        <v>25</v>
      </c>
      <c r="D31" s="20" t="s">
        <v>50</v>
      </c>
      <c r="E31" s="21" t="s">
        <v>31</v>
      </c>
      <c r="F31" s="21" t="s">
        <v>32</v>
      </c>
      <c r="G31" s="17">
        <v>6490</v>
      </c>
      <c r="H31" s="16">
        <v>46085</v>
      </c>
      <c r="I31" s="16">
        <f t="shared" si="7"/>
        <v>46115</v>
      </c>
      <c r="J31" s="17">
        <f t="shared" si="8"/>
        <v>6490</v>
      </c>
      <c r="K31" s="18">
        <f t="shared" si="9"/>
        <v>0</v>
      </c>
      <c r="L31" s="17">
        <f t="shared" si="10"/>
        <v>0</v>
      </c>
      <c r="M31" s="18">
        <f t="shared" si="11"/>
        <v>0</v>
      </c>
      <c r="N31" s="18">
        <f t="shared" si="12"/>
        <v>0</v>
      </c>
      <c r="O31" s="19">
        <f t="shared" si="13"/>
        <v>-3</v>
      </c>
    </row>
    <row r="32" spans="3:15" ht="17.25" customHeight="1" x14ac:dyDescent="0.3">
      <c r="C32">
        <v>26</v>
      </c>
      <c r="D32" s="20" t="s">
        <v>51</v>
      </c>
      <c r="E32" s="21" t="s">
        <v>31</v>
      </c>
      <c r="F32" s="21" t="s">
        <v>32</v>
      </c>
      <c r="G32" s="17">
        <v>87010.25</v>
      </c>
      <c r="H32" s="16">
        <v>46085</v>
      </c>
      <c r="I32" s="16">
        <f t="shared" si="7"/>
        <v>46115</v>
      </c>
      <c r="J32" s="17">
        <f t="shared" si="8"/>
        <v>87010.25</v>
      </c>
      <c r="K32" s="18">
        <f t="shared" si="9"/>
        <v>0</v>
      </c>
      <c r="L32" s="17">
        <f t="shared" si="10"/>
        <v>0</v>
      </c>
      <c r="M32" s="18">
        <f t="shared" si="11"/>
        <v>0</v>
      </c>
      <c r="N32" s="18">
        <f t="shared" si="12"/>
        <v>0</v>
      </c>
      <c r="O32" s="19">
        <f t="shared" si="13"/>
        <v>-3</v>
      </c>
    </row>
    <row r="33" spans="3:15" ht="17.25" customHeight="1" x14ac:dyDescent="0.3">
      <c r="C33">
        <v>27</v>
      </c>
      <c r="D33" s="20" t="s">
        <v>52</v>
      </c>
      <c r="E33" s="21" t="s">
        <v>31</v>
      </c>
      <c r="F33" s="21" t="s">
        <v>32</v>
      </c>
      <c r="G33" s="17">
        <v>13629</v>
      </c>
      <c r="H33" s="16">
        <v>46085</v>
      </c>
      <c r="I33" s="16">
        <f t="shared" si="7"/>
        <v>46115</v>
      </c>
      <c r="J33" s="17">
        <f t="shared" si="8"/>
        <v>13629</v>
      </c>
      <c r="K33" s="18">
        <f t="shared" si="9"/>
        <v>0</v>
      </c>
      <c r="L33" s="17">
        <f t="shared" si="10"/>
        <v>0</v>
      </c>
      <c r="M33" s="18">
        <f t="shared" si="11"/>
        <v>0</v>
      </c>
      <c r="N33" s="18">
        <f t="shared" si="12"/>
        <v>0</v>
      </c>
      <c r="O33" s="19">
        <f t="shared" si="13"/>
        <v>-3</v>
      </c>
    </row>
    <row r="34" spans="3:15" ht="17.25" customHeight="1" x14ac:dyDescent="0.3">
      <c r="C34">
        <v>28</v>
      </c>
      <c r="D34" s="20" t="s">
        <v>53</v>
      </c>
      <c r="E34" s="21" t="s">
        <v>31</v>
      </c>
      <c r="F34" s="21" t="s">
        <v>32</v>
      </c>
      <c r="G34" s="17">
        <v>32745</v>
      </c>
      <c r="H34" s="16">
        <v>46085</v>
      </c>
      <c r="I34" s="16">
        <f t="shared" si="7"/>
        <v>46115</v>
      </c>
      <c r="J34" s="17">
        <f t="shared" si="8"/>
        <v>32745</v>
      </c>
      <c r="K34" s="18">
        <f t="shared" si="9"/>
        <v>0</v>
      </c>
      <c r="L34" s="17">
        <f t="shared" si="10"/>
        <v>0</v>
      </c>
      <c r="M34" s="18">
        <f t="shared" si="11"/>
        <v>0</v>
      </c>
      <c r="N34" s="18">
        <f t="shared" si="12"/>
        <v>0</v>
      </c>
      <c r="O34" s="19">
        <f t="shared" si="13"/>
        <v>-3</v>
      </c>
    </row>
    <row r="35" spans="3:15" ht="17.25" customHeight="1" x14ac:dyDescent="0.3">
      <c r="C35">
        <v>29</v>
      </c>
      <c r="D35" s="20" t="s">
        <v>54</v>
      </c>
      <c r="E35" s="21" t="s">
        <v>31</v>
      </c>
      <c r="F35" s="21" t="s">
        <v>32</v>
      </c>
      <c r="G35" s="17">
        <v>8519.6</v>
      </c>
      <c r="H35" s="16">
        <v>46085</v>
      </c>
      <c r="I35" s="16">
        <f t="shared" si="7"/>
        <v>46115</v>
      </c>
      <c r="J35" s="17">
        <f t="shared" si="8"/>
        <v>8519.6</v>
      </c>
      <c r="K35" s="18">
        <f t="shared" si="9"/>
        <v>0</v>
      </c>
      <c r="L35" s="17">
        <f t="shared" si="10"/>
        <v>0</v>
      </c>
      <c r="M35" s="18">
        <f t="shared" si="11"/>
        <v>0</v>
      </c>
      <c r="N35" s="18">
        <f t="shared" si="12"/>
        <v>0</v>
      </c>
      <c r="O35" s="19">
        <f t="shared" si="13"/>
        <v>-3</v>
      </c>
    </row>
    <row r="36" spans="3:15" ht="17.25" customHeight="1" x14ac:dyDescent="0.3">
      <c r="C36">
        <v>30</v>
      </c>
      <c r="D36" s="20" t="s">
        <v>55</v>
      </c>
      <c r="E36" s="21" t="s">
        <v>31</v>
      </c>
      <c r="F36" s="21" t="s">
        <v>32</v>
      </c>
      <c r="G36" s="17">
        <v>4602</v>
      </c>
      <c r="H36" s="16">
        <v>46085</v>
      </c>
      <c r="I36" s="16">
        <f t="shared" si="7"/>
        <v>46115</v>
      </c>
      <c r="J36" s="17">
        <f t="shared" si="8"/>
        <v>4602</v>
      </c>
      <c r="K36" s="18">
        <f t="shared" si="9"/>
        <v>0</v>
      </c>
      <c r="L36" s="17">
        <f t="shared" si="10"/>
        <v>0</v>
      </c>
      <c r="M36" s="18">
        <f t="shared" si="11"/>
        <v>0</v>
      </c>
      <c r="N36" s="18">
        <f t="shared" si="12"/>
        <v>0</v>
      </c>
      <c r="O36" s="19">
        <f t="shared" si="13"/>
        <v>-3</v>
      </c>
    </row>
    <row r="37" spans="3:15" ht="17.25" customHeight="1" x14ac:dyDescent="0.3">
      <c r="C37">
        <v>31</v>
      </c>
      <c r="D37" s="20" t="s">
        <v>56</v>
      </c>
      <c r="E37" s="21" t="s">
        <v>31</v>
      </c>
      <c r="F37" s="21" t="s">
        <v>32</v>
      </c>
      <c r="G37" s="17">
        <v>27951.25</v>
      </c>
      <c r="H37" s="16">
        <v>46087</v>
      </c>
      <c r="I37" s="16">
        <f t="shared" si="7"/>
        <v>46117</v>
      </c>
      <c r="J37" s="17">
        <f t="shared" si="8"/>
        <v>27951.25</v>
      </c>
      <c r="K37" s="18">
        <f t="shared" si="9"/>
        <v>0</v>
      </c>
      <c r="L37" s="17">
        <f t="shared" si="10"/>
        <v>0</v>
      </c>
      <c r="M37" s="18">
        <f t="shared" si="11"/>
        <v>0</v>
      </c>
      <c r="N37" s="18">
        <f t="shared" si="12"/>
        <v>0</v>
      </c>
      <c r="O37" s="19">
        <f t="shared" si="13"/>
        <v>-5</v>
      </c>
    </row>
    <row r="38" spans="3:15" ht="17.25" customHeight="1" x14ac:dyDescent="0.3">
      <c r="C38">
        <v>32</v>
      </c>
      <c r="D38" s="20" t="s">
        <v>57</v>
      </c>
      <c r="E38" s="21" t="s">
        <v>31</v>
      </c>
      <c r="F38" s="21" t="s">
        <v>32</v>
      </c>
      <c r="G38" s="17">
        <v>72404.800000000003</v>
      </c>
      <c r="H38" s="16">
        <v>46087</v>
      </c>
      <c r="I38" s="16">
        <f t="shared" si="7"/>
        <v>46117</v>
      </c>
      <c r="J38" s="17">
        <f t="shared" si="8"/>
        <v>72404.800000000003</v>
      </c>
      <c r="K38" s="18">
        <f t="shared" si="9"/>
        <v>0</v>
      </c>
      <c r="L38" s="17">
        <f t="shared" si="10"/>
        <v>0</v>
      </c>
      <c r="M38" s="18">
        <f t="shared" si="11"/>
        <v>0</v>
      </c>
      <c r="N38" s="18">
        <f t="shared" si="12"/>
        <v>0</v>
      </c>
      <c r="O38" s="19">
        <f t="shared" si="13"/>
        <v>-5</v>
      </c>
    </row>
    <row r="39" spans="3:15" ht="17.25" customHeight="1" x14ac:dyDescent="0.3">
      <c r="C39">
        <v>33</v>
      </c>
      <c r="D39" s="20" t="s">
        <v>58</v>
      </c>
      <c r="E39" s="21" t="s">
        <v>59</v>
      </c>
      <c r="F39" s="22" t="s">
        <v>60</v>
      </c>
      <c r="G39" s="17">
        <v>35890</v>
      </c>
      <c r="H39" s="16">
        <v>46091</v>
      </c>
      <c r="I39" s="16">
        <f t="shared" si="7"/>
        <v>46121</v>
      </c>
      <c r="J39" s="17">
        <f t="shared" si="8"/>
        <v>35890</v>
      </c>
      <c r="K39" s="18">
        <f t="shared" si="9"/>
        <v>0</v>
      </c>
      <c r="L39" s="17">
        <f t="shared" si="10"/>
        <v>0</v>
      </c>
      <c r="M39" s="18">
        <f t="shared" si="11"/>
        <v>0</v>
      </c>
      <c r="N39" s="18">
        <f t="shared" si="12"/>
        <v>0</v>
      </c>
      <c r="O39" s="19">
        <f t="shared" si="13"/>
        <v>-9</v>
      </c>
    </row>
    <row r="40" spans="3:15" ht="17.25" customHeight="1" x14ac:dyDescent="0.3">
      <c r="C40">
        <v>34</v>
      </c>
      <c r="D40" s="20" t="s">
        <v>61</v>
      </c>
      <c r="E40" s="21" t="s">
        <v>62</v>
      </c>
      <c r="F40" s="21" t="s">
        <v>63</v>
      </c>
      <c r="G40" s="17">
        <v>40336.53</v>
      </c>
      <c r="H40" s="16">
        <v>46091</v>
      </c>
      <c r="I40" s="16">
        <f>+H40+30</f>
        <v>46121</v>
      </c>
      <c r="J40" s="17">
        <f>+IF(O40&lt;=0,G40,0)</f>
        <v>40336.53</v>
      </c>
      <c r="K40" s="18">
        <f>+IF(AND(O40&gt;=1,O40&lt;=30),G40,0)</f>
        <v>0</v>
      </c>
      <c r="L40" s="17">
        <f>+IF(AND(O40&gt;=31,O40&lt;=60),G40,0)</f>
        <v>0</v>
      </c>
      <c r="M40" s="18">
        <f>+IF(AND(O40&gt;60,O40&lt;=90),G40,0)</f>
        <v>0</v>
      </c>
      <c r="N40" s="18">
        <f>+IF(O40&gt;91,G40,0)</f>
        <v>0</v>
      </c>
      <c r="O40" s="19">
        <f>+$D$5-I40</f>
        <v>-9</v>
      </c>
    </row>
    <row r="41" spans="3:15" ht="17.25" customHeight="1" x14ac:dyDescent="0.3">
      <c r="C41">
        <v>35</v>
      </c>
      <c r="D41" s="20" t="s">
        <v>64</v>
      </c>
      <c r="E41" s="21" t="s">
        <v>65</v>
      </c>
      <c r="F41" s="21" t="s">
        <v>66</v>
      </c>
      <c r="G41" s="17">
        <v>512175.06</v>
      </c>
      <c r="H41" s="16">
        <v>46091</v>
      </c>
      <c r="I41" s="16">
        <f t="shared" ref="I41" si="14">+H41+30</f>
        <v>46121</v>
      </c>
      <c r="J41" s="17">
        <f t="shared" ref="J41" si="15">+IF(O41&lt;=0,G41,0)</f>
        <v>512175.06</v>
      </c>
      <c r="K41" s="18">
        <f t="shared" ref="K41" si="16">+IF(AND(O41&gt;=1,O41&lt;=30),G41,0)</f>
        <v>0</v>
      </c>
      <c r="L41" s="17">
        <f t="shared" ref="L41" si="17">+IF(AND(O41&gt;=31,O41&lt;=60),G41,0)</f>
        <v>0</v>
      </c>
      <c r="M41" s="18">
        <f t="shared" ref="M41" si="18">+IF(AND(O41&gt;60,O41&lt;=90),G41,0)</f>
        <v>0</v>
      </c>
      <c r="N41" s="18">
        <f t="shared" ref="N41" si="19">+IF(O41&gt;91,G41,0)</f>
        <v>0</v>
      </c>
      <c r="O41" s="19">
        <f t="shared" ref="O41" si="20">+$D$5-I41</f>
        <v>-9</v>
      </c>
    </row>
    <row r="42" spans="3:15" ht="17.25" customHeight="1" x14ac:dyDescent="0.3">
      <c r="C42">
        <v>36</v>
      </c>
      <c r="D42" s="20" t="s">
        <v>67</v>
      </c>
      <c r="E42" s="21" t="s">
        <v>68</v>
      </c>
      <c r="F42" s="21" t="s">
        <v>69</v>
      </c>
      <c r="G42" s="17">
        <v>4500</v>
      </c>
      <c r="H42" s="16">
        <v>46092</v>
      </c>
      <c r="I42" s="16">
        <f>+H42+30</f>
        <v>46122</v>
      </c>
      <c r="J42" s="17">
        <f>+IF(O42&lt;=0,G42,0)</f>
        <v>4500</v>
      </c>
      <c r="K42" s="18">
        <f>+IF(AND(O42&gt;=1,O42&lt;=30),G42,0)</f>
        <v>0</v>
      </c>
      <c r="L42" s="17">
        <f>+IF(AND(O42&gt;=31,O42&lt;=60),G42,0)</f>
        <v>0</v>
      </c>
      <c r="M42" s="18">
        <f>+IF(AND(O42&gt;60,O42&lt;=90),G42,0)</f>
        <v>0</v>
      </c>
      <c r="N42" s="18">
        <f>+IF(O42&gt;91,G42,0)</f>
        <v>0</v>
      </c>
      <c r="O42" s="19">
        <f>+$D$5-I42</f>
        <v>-10</v>
      </c>
    </row>
    <row r="43" spans="3:15" ht="17.25" customHeight="1" x14ac:dyDescent="0.3">
      <c r="C43">
        <v>37</v>
      </c>
      <c r="D43" s="20" t="s">
        <v>70</v>
      </c>
      <c r="E43" s="21" t="s">
        <v>71</v>
      </c>
      <c r="F43" s="21" t="s">
        <v>72</v>
      </c>
      <c r="G43" s="17">
        <v>143062</v>
      </c>
      <c r="H43" s="16">
        <v>46094</v>
      </c>
      <c r="I43" s="16">
        <f>+H43+30</f>
        <v>46124</v>
      </c>
      <c r="J43" s="17">
        <f>+IF(O43&lt;=0,G43,0)</f>
        <v>143062</v>
      </c>
      <c r="K43" s="18">
        <f>+IF(AND(O43&gt;=1,O43&lt;=30),G43,0)</f>
        <v>0</v>
      </c>
      <c r="L43" s="17">
        <f>+IF(AND(O43&gt;=31,O43&lt;=60),G43,0)</f>
        <v>0</v>
      </c>
      <c r="M43" s="18">
        <f>+IF(AND(O43&gt;60,O43&lt;=90),G43,0)</f>
        <v>0</v>
      </c>
      <c r="N43" s="18">
        <f>+IF(O43&gt;91,G43,0)</f>
        <v>0</v>
      </c>
      <c r="O43" s="19">
        <f>+$D$5-I43</f>
        <v>-12</v>
      </c>
    </row>
    <row r="44" spans="3:15" ht="17.25" customHeight="1" x14ac:dyDescent="0.3">
      <c r="C44">
        <v>38</v>
      </c>
      <c r="D44" s="20" t="s">
        <v>73</v>
      </c>
      <c r="E44" s="21" t="s">
        <v>31</v>
      </c>
      <c r="F44" s="21" t="s">
        <v>32</v>
      </c>
      <c r="G44" s="17">
        <v>32745</v>
      </c>
      <c r="H44" s="16">
        <v>46094</v>
      </c>
      <c r="I44" s="16">
        <f t="shared" si="7"/>
        <v>46124</v>
      </c>
      <c r="J44" s="17">
        <f t="shared" si="8"/>
        <v>32745</v>
      </c>
      <c r="K44" s="18">
        <f t="shared" si="9"/>
        <v>0</v>
      </c>
      <c r="L44" s="17">
        <f t="shared" si="10"/>
        <v>0</v>
      </c>
      <c r="M44" s="18">
        <f t="shared" si="11"/>
        <v>0</v>
      </c>
      <c r="N44" s="18">
        <f t="shared" si="12"/>
        <v>0</v>
      </c>
      <c r="O44" s="19">
        <f t="shared" si="13"/>
        <v>-12</v>
      </c>
    </row>
    <row r="45" spans="3:15" ht="17.25" customHeight="1" x14ac:dyDescent="0.3">
      <c r="C45">
        <v>39</v>
      </c>
      <c r="D45" s="20" t="s">
        <v>74</v>
      </c>
      <c r="E45" s="21" t="s">
        <v>75</v>
      </c>
      <c r="F45" s="21" t="s">
        <v>76</v>
      </c>
      <c r="G45" s="17">
        <v>2254667.12</v>
      </c>
      <c r="H45" s="16">
        <v>46098</v>
      </c>
      <c r="I45" s="16">
        <f>+H45+30</f>
        <v>46128</v>
      </c>
      <c r="J45" s="17">
        <f>+IF(O45&lt;=0,G45,0)</f>
        <v>2254667.12</v>
      </c>
      <c r="K45" s="18">
        <f>+IF(AND(O45&gt;=1,O45&lt;=30),G45,0)</f>
        <v>0</v>
      </c>
      <c r="L45" s="17">
        <f>+IF(AND(O45&gt;=31,O45&lt;=60),G45,0)</f>
        <v>0</v>
      </c>
      <c r="M45" s="18">
        <f>+IF(AND(O45&gt;60,O45&lt;=90),G45,0)</f>
        <v>0</v>
      </c>
      <c r="N45" s="18">
        <f>+IF(O45&gt;91,G45,0)</f>
        <v>0</v>
      </c>
      <c r="O45" s="19">
        <f>+$D$5-I45</f>
        <v>-16</v>
      </c>
    </row>
    <row r="46" spans="3:15" ht="17.25" customHeight="1" x14ac:dyDescent="0.3">
      <c r="C46">
        <v>40</v>
      </c>
      <c r="D46" s="20" t="s">
        <v>77</v>
      </c>
      <c r="E46" s="21" t="s">
        <v>59</v>
      </c>
      <c r="F46" s="22" t="s">
        <v>60</v>
      </c>
      <c r="G46" s="17">
        <v>23640.27</v>
      </c>
      <c r="H46" s="16">
        <v>46098</v>
      </c>
      <c r="I46" s="16">
        <f t="shared" ref="I46:I47" si="21">+H46+30</f>
        <v>46128</v>
      </c>
      <c r="J46" s="17">
        <f t="shared" ref="J46:J47" si="22">+IF(O46&lt;=0,G46,0)</f>
        <v>23640.27</v>
      </c>
      <c r="K46" s="18">
        <f t="shared" ref="K46:K47" si="23">+IF(AND(O46&gt;=1,O46&lt;=30),G46,0)</f>
        <v>0</v>
      </c>
      <c r="L46" s="17">
        <f t="shared" ref="L46:L47" si="24">+IF(AND(O46&gt;=31,O46&lt;=60),G46,0)</f>
        <v>0</v>
      </c>
      <c r="M46" s="18">
        <f t="shared" ref="M46:M47" si="25">+IF(AND(O46&gt;60,O46&lt;=90),G46,0)</f>
        <v>0</v>
      </c>
      <c r="N46" s="18">
        <f t="shared" ref="N46:N47" si="26">+IF(O46&gt;91,G46,0)</f>
        <v>0</v>
      </c>
      <c r="O46" s="19">
        <f t="shared" ref="O46:O47" si="27">+$D$5-I46</f>
        <v>-16</v>
      </c>
    </row>
    <row r="47" spans="3:15" ht="17.25" customHeight="1" x14ac:dyDescent="0.3">
      <c r="C47">
        <v>41</v>
      </c>
      <c r="D47" s="20" t="s">
        <v>78</v>
      </c>
      <c r="E47" s="21" t="s">
        <v>79</v>
      </c>
      <c r="F47" s="21" t="s">
        <v>80</v>
      </c>
      <c r="G47" s="17">
        <v>16053.98</v>
      </c>
      <c r="H47" s="16">
        <v>46100</v>
      </c>
      <c r="I47" s="16">
        <f t="shared" si="21"/>
        <v>46130</v>
      </c>
      <c r="J47" s="17">
        <f t="shared" si="22"/>
        <v>16053.98</v>
      </c>
      <c r="K47" s="18">
        <f t="shared" si="23"/>
        <v>0</v>
      </c>
      <c r="L47" s="17">
        <f t="shared" si="24"/>
        <v>0</v>
      </c>
      <c r="M47" s="18">
        <f t="shared" si="25"/>
        <v>0</v>
      </c>
      <c r="N47" s="18">
        <f t="shared" si="26"/>
        <v>0</v>
      </c>
      <c r="O47" s="19">
        <f t="shared" si="27"/>
        <v>-18</v>
      </c>
    </row>
    <row r="48" spans="3:15" ht="17.25" customHeight="1" x14ac:dyDescent="0.3">
      <c r="C48">
        <v>42</v>
      </c>
      <c r="D48" s="20" t="s">
        <v>81</v>
      </c>
      <c r="E48" s="21" t="s">
        <v>31</v>
      </c>
      <c r="F48" s="21" t="s">
        <v>32</v>
      </c>
      <c r="G48" s="17">
        <v>10195.200000000001</v>
      </c>
      <c r="H48" s="16">
        <v>46101</v>
      </c>
      <c r="I48" s="16">
        <f t="shared" si="7"/>
        <v>46131</v>
      </c>
      <c r="J48" s="17">
        <f t="shared" si="8"/>
        <v>10195.200000000001</v>
      </c>
      <c r="K48" s="18">
        <f t="shared" si="9"/>
        <v>0</v>
      </c>
      <c r="L48" s="17">
        <f t="shared" si="10"/>
        <v>0</v>
      </c>
      <c r="M48" s="18">
        <f t="shared" si="11"/>
        <v>0</v>
      </c>
      <c r="N48" s="18">
        <f t="shared" si="12"/>
        <v>0</v>
      </c>
      <c r="O48" s="19">
        <f t="shared" si="13"/>
        <v>-19</v>
      </c>
    </row>
    <row r="49" spans="3:15" ht="17.25" customHeight="1" x14ac:dyDescent="0.3">
      <c r="C49">
        <v>43</v>
      </c>
      <c r="D49" s="20" t="s">
        <v>82</v>
      </c>
      <c r="E49" s="21" t="s">
        <v>31</v>
      </c>
      <c r="F49" s="21" t="s">
        <v>32</v>
      </c>
      <c r="G49" s="17">
        <v>6159.6</v>
      </c>
      <c r="H49" s="16">
        <v>46101</v>
      </c>
      <c r="I49" s="16">
        <f t="shared" si="7"/>
        <v>46131</v>
      </c>
      <c r="J49" s="17">
        <f t="shared" si="8"/>
        <v>6159.6</v>
      </c>
      <c r="K49" s="18">
        <f t="shared" si="9"/>
        <v>0</v>
      </c>
      <c r="L49" s="17">
        <f t="shared" si="10"/>
        <v>0</v>
      </c>
      <c r="M49" s="18">
        <f t="shared" si="11"/>
        <v>0</v>
      </c>
      <c r="N49" s="18">
        <f t="shared" si="12"/>
        <v>0</v>
      </c>
      <c r="O49" s="19">
        <f t="shared" si="13"/>
        <v>-19</v>
      </c>
    </row>
    <row r="50" spans="3:15" ht="17.25" customHeight="1" x14ac:dyDescent="0.3">
      <c r="C50">
        <v>44</v>
      </c>
      <c r="D50" s="20" t="s">
        <v>83</v>
      </c>
      <c r="E50" s="21" t="s">
        <v>31</v>
      </c>
      <c r="F50" s="21" t="s">
        <v>32</v>
      </c>
      <c r="G50" s="17">
        <v>20071.8</v>
      </c>
      <c r="H50" s="16">
        <v>46101</v>
      </c>
      <c r="I50" s="16">
        <f t="shared" si="7"/>
        <v>46131</v>
      </c>
      <c r="J50" s="17">
        <f t="shared" si="8"/>
        <v>20071.8</v>
      </c>
      <c r="K50" s="18">
        <f t="shared" si="9"/>
        <v>0</v>
      </c>
      <c r="L50" s="17">
        <f t="shared" si="10"/>
        <v>0</v>
      </c>
      <c r="M50" s="18">
        <f t="shared" si="11"/>
        <v>0</v>
      </c>
      <c r="N50" s="18">
        <f t="shared" si="12"/>
        <v>0</v>
      </c>
      <c r="O50" s="19">
        <f t="shared" si="13"/>
        <v>-19</v>
      </c>
    </row>
    <row r="51" spans="3:15" ht="17.25" customHeight="1" x14ac:dyDescent="0.3">
      <c r="C51">
        <v>45</v>
      </c>
      <c r="D51" s="20" t="s">
        <v>84</v>
      </c>
      <c r="E51" s="21" t="s">
        <v>31</v>
      </c>
      <c r="F51" s="21" t="s">
        <v>32</v>
      </c>
      <c r="G51" s="17">
        <v>5310</v>
      </c>
      <c r="H51" s="16">
        <v>46101</v>
      </c>
      <c r="I51" s="16">
        <f t="shared" si="7"/>
        <v>46131</v>
      </c>
      <c r="J51" s="17">
        <f t="shared" si="8"/>
        <v>5310</v>
      </c>
      <c r="K51" s="18">
        <f t="shared" si="9"/>
        <v>0</v>
      </c>
      <c r="L51" s="17">
        <f t="shared" si="10"/>
        <v>0</v>
      </c>
      <c r="M51" s="18">
        <f t="shared" si="11"/>
        <v>0</v>
      </c>
      <c r="N51" s="18">
        <f t="shared" si="12"/>
        <v>0</v>
      </c>
      <c r="O51" s="19">
        <f t="shared" si="13"/>
        <v>-19</v>
      </c>
    </row>
    <row r="52" spans="3:15" ht="17.25" customHeight="1" x14ac:dyDescent="0.3">
      <c r="C52">
        <v>46</v>
      </c>
      <c r="D52" s="20" t="s">
        <v>85</v>
      </c>
      <c r="E52" s="21" t="s">
        <v>86</v>
      </c>
      <c r="F52" s="21" t="s">
        <v>87</v>
      </c>
      <c r="G52" s="17">
        <v>11387</v>
      </c>
      <c r="H52" s="16">
        <v>46104</v>
      </c>
      <c r="I52" s="16">
        <f t="shared" si="7"/>
        <v>46134</v>
      </c>
      <c r="J52" s="17">
        <f t="shared" si="8"/>
        <v>11387</v>
      </c>
      <c r="K52" s="18">
        <f t="shared" si="9"/>
        <v>0</v>
      </c>
      <c r="L52" s="17">
        <f t="shared" si="10"/>
        <v>0</v>
      </c>
      <c r="M52" s="18">
        <f t="shared" si="11"/>
        <v>0</v>
      </c>
      <c r="N52" s="18">
        <f t="shared" si="12"/>
        <v>0</v>
      </c>
      <c r="O52" s="19">
        <f t="shared" si="13"/>
        <v>-22</v>
      </c>
    </row>
    <row r="53" spans="3:15" ht="17.25" customHeight="1" x14ac:dyDescent="0.3">
      <c r="C53">
        <v>47</v>
      </c>
      <c r="D53" s="20" t="s">
        <v>88</v>
      </c>
      <c r="E53" s="21" t="s">
        <v>86</v>
      </c>
      <c r="F53" s="21" t="s">
        <v>87</v>
      </c>
      <c r="G53" s="17">
        <v>22024.7</v>
      </c>
      <c r="H53" s="16">
        <v>46104</v>
      </c>
      <c r="I53" s="16">
        <f t="shared" si="7"/>
        <v>46134</v>
      </c>
      <c r="J53" s="17">
        <f t="shared" si="8"/>
        <v>22024.7</v>
      </c>
      <c r="K53" s="18">
        <f t="shared" si="9"/>
        <v>0</v>
      </c>
      <c r="L53" s="17">
        <f t="shared" si="10"/>
        <v>0</v>
      </c>
      <c r="M53" s="18">
        <f t="shared" si="11"/>
        <v>0</v>
      </c>
      <c r="N53" s="18">
        <f t="shared" si="12"/>
        <v>0</v>
      </c>
      <c r="O53" s="19">
        <f t="shared" si="13"/>
        <v>-22</v>
      </c>
    </row>
    <row r="54" spans="3:15" ht="17.25" customHeight="1" x14ac:dyDescent="0.3">
      <c r="C54">
        <v>48</v>
      </c>
      <c r="D54" s="20" t="s">
        <v>89</v>
      </c>
      <c r="E54" s="21" t="s">
        <v>86</v>
      </c>
      <c r="F54" s="21" t="s">
        <v>87</v>
      </c>
      <c r="G54" s="17">
        <v>826</v>
      </c>
      <c r="H54" s="16">
        <v>46104</v>
      </c>
      <c r="I54" s="16">
        <f t="shared" si="7"/>
        <v>46134</v>
      </c>
      <c r="J54" s="17">
        <f t="shared" si="8"/>
        <v>826</v>
      </c>
      <c r="K54" s="18">
        <f t="shared" si="9"/>
        <v>0</v>
      </c>
      <c r="L54" s="17">
        <f t="shared" si="10"/>
        <v>0</v>
      </c>
      <c r="M54" s="18">
        <f t="shared" si="11"/>
        <v>0</v>
      </c>
      <c r="N54" s="18">
        <f t="shared" si="12"/>
        <v>0</v>
      </c>
      <c r="O54" s="19">
        <f t="shared" si="13"/>
        <v>-22</v>
      </c>
    </row>
    <row r="55" spans="3:15" ht="17.25" customHeight="1" x14ac:dyDescent="0.3">
      <c r="C55">
        <v>49</v>
      </c>
      <c r="D55" s="20" t="s">
        <v>90</v>
      </c>
      <c r="E55" s="21" t="s">
        <v>91</v>
      </c>
      <c r="F55" s="21" t="s">
        <v>92</v>
      </c>
      <c r="G55" s="17">
        <v>40120</v>
      </c>
      <c r="H55" s="16">
        <v>46104</v>
      </c>
      <c r="I55" s="16">
        <f t="shared" si="7"/>
        <v>46134</v>
      </c>
      <c r="J55" s="17">
        <f t="shared" si="8"/>
        <v>40120</v>
      </c>
      <c r="K55" s="18">
        <f t="shared" si="9"/>
        <v>0</v>
      </c>
      <c r="L55" s="17">
        <f t="shared" si="10"/>
        <v>0</v>
      </c>
      <c r="M55" s="18">
        <f t="shared" si="11"/>
        <v>0</v>
      </c>
      <c r="N55" s="18">
        <f t="shared" si="12"/>
        <v>0</v>
      </c>
      <c r="O55" s="19">
        <f t="shared" si="13"/>
        <v>-22</v>
      </c>
    </row>
    <row r="56" spans="3:15" ht="17.25" customHeight="1" x14ac:dyDescent="0.3">
      <c r="C56">
        <v>50</v>
      </c>
      <c r="D56" s="20" t="s">
        <v>93</v>
      </c>
      <c r="E56" s="21" t="s">
        <v>91</v>
      </c>
      <c r="F56" s="21" t="s">
        <v>92</v>
      </c>
      <c r="G56" s="17">
        <v>21240</v>
      </c>
      <c r="H56" s="16">
        <v>46104</v>
      </c>
      <c r="I56" s="16">
        <f t="shared" si="7"/>
        <v>46134</v>
      </c>
      <c r="J56" s="17">
        <f t="shared" si="8"/>
        <v>21240</v>
      </c>
      <c r="K56" s="18">
        <f t="shared" si="9"/>
        <v>0</v>
      </c>
      <c r="L56" s="17">
        <f t="shared" si="10"/>
        <v>0</v>
      </c>
      <c r="M56" s="18">
        <f t="shared" si="11"/>
        <v>0</v>
      </c>
      <c r="N56" s="18">
        <f t="shared" si="12"/>
        <v>0</v>
      </c>
      <c r="O56" s="19">
        <f t="shared" si="13"/>
        <v>-22</v>
      </c>
    </row>
    <row r="57" spans="3:15" ht="17.25" customHeight="1" x14ac:dyDescent="0.3">
      <c r="C57">
        <v>51</v>
      </c>
      <c r="D57" s="20" t="s">
        <v>94</v>
      </c>
      <c r="E57" s="21" t="s">
        <v>91</v>
      </c>
      <c r="F57" s="21" t="s">
        <v>92</v>
      </c>
      <c r="G57" s="17">
        <v>22420</v>
      </c>
      <c r="H57" s="16">
        <v>46104</v>
      </c>
      <c r="I57" s="16">
        <f t="shared" si="7"/>
        <v>46134</v>
      </c>
      <c r="J57" s="17">
        <f t="shared" si="8"/>
        <v>22420</v>
      </c>
      <c r="K57" s="18">
        <f t="shared" si="9"/>
        <v>0</v>
      </c>
      <c r="L57" s="17">
        <f t="shared" si="10"/>
        <v>0</v>
      </c>
      <c r="M57" s="18">
        <f t="shared" si="11"/>
        <v>0</v>
      </c>
      <c r="N57" s="18">
        <f t="shared" si="12"/>
        <v>0</v>
      </c>
      <c r="O57" s="19">
        <f t="shared" si="13"/>
        <v>-22</v>
      </c>
    </row>
    <row r="58" spans="3:15" ht="17.25" customHeight="1" x14ac:dyDescent="0.3">
      <c r="C58">
        <v>52</v>
      </c>
      <c r="D58" s="20" t="s">
        <v>95</v>
      </c>
      <c r="E58" s="21" t="s">
        <v>96</v>
      </c>
      <c r="F58" s="22" t="s">
        <v>60</v>
      </c>
      <c r="G58" s="17">
        <v>18500.13</v>
      </c>
      <c r="H58" s="16">
        <v>46104</v>
      </c>
      <c r="I58" s="16">
        <f>+H58+30</f>
        <v>46134</v>
      </c>
      <c r="J58" s="17">
        <f>+IF(O58&lt;=0,G58,0)</f>
        <v>18500.13</v>
      </c>
      <c r="K58" s="18">
        <f>+IF(AND(O58&gt;=1,O58&lt;=30),G58,0)</f>
        <v>0</v>
      </c>
      <c r="L58" s="17">
        <f>+IF(AND(O58&gt;=31,O58&lt;=60),G58,0)</f>
        <v>0</v>
      </c>
      <c r="M58" s="18">
        <f>+IF(AND(O58&gt;60,O58&lt;=90),G58,0)</f>
        <v>0</v>
      </c>
      <c r="N58" s="18">
        <f>+IF(O58&gt;91,G58,0)</f>
        <v>0</v>
      </c>
      <c r="O58" s="19">
        <f>+$D$5-I58</f>
        <v>-22</v>
      </c>
    </row>
    <row r="59" spans="3:15" ht="17.25" customHeight="1" x14ac:dyDescent="0.3">
      <c r="C59">
        <v>53</v>
      </c>
      <c r="D59" s="20" t="s">
        <v>97</v>
      </c>
      <c r="E59" s="21" t="s">
        <v>98</v>
      </c>
      <c r="F59" s="21" t="s">
        <v>99</v>
      </c>
      <c r="G59" s="17">
        <v>180687.5</v>
      </c>
      <c r="H59" s="16">
        <v>46106</v>
      </c>
      <c r="I59" s="16">
        <f t="shared" ref="I59:I60" si="28">+H59+30</f>
        <v>46136</v>
      </c>
      <c r="J59" s="17">
        <f t="shared" ref="J59:J60" si="29">+IF(O59&lt;=0,G59,0)</f>
        <v>180687.5</v>
      </c>
      <c r="K59" s="18">
        <f t="shared" ref="K59:K60" si="30">+IF(AND(O59&gt;=1,O59&lt;=30),G59,0)</f>
        <v>0</v>
      </c>
      <c r="L59" s="17">
        <f t="shared" ref="L59:L60" si="31">+IF(AND(O59&gt;=31,O59&lt;=60),G59,0)</f>
        <v>0</v>
      </c>
      <c r="M59" s="18">
        <f t="shared" ref="M59:M60" si="32">+IF(AND(O59&gt;60,O59&lt;=90),G59,0)</f>
        <v>0</v>
      </c>
      <c r="N59" s="18">
        <f t="shared" ref="N59:N60" si="33">+IF(O59&gt;91,G59,0)</f>
        <v>0</v>
      </c>
      <c r="O59" s="19">
        <f t="shared" ref="O59:O60" si="34">+$D$5-I59</f>
        <v>-24</v>
      </c>
    </row>
    <row r="60" spans="3:15" ht="17.25" customHeight="1" x14ac:dyDescent="0.3">
      <c r="C60">
        <v>54</v>
      </c>
      <c r="D60" s="20" t="s">
        <v>100</v>
      </c>
      <c r="E60" s="21" t="s">
        <v>101</v>
      </c>
      <c r="F60" s="22" t="s">
        <v>102</v>
      </c>
      <c r="G60" s="17">
        <v>221532.25</v>
      </c>
      <c r="H60" s="16">
        <v>46105</v>
      </c>
      <c r="I60" s="16">
        <f t="shared" si="28"/>
        <v>46135</v>
      </c>
      <c r="J60" s="17">
        <f t="shared" si="29"/>
        <v>221532.25</v>
      </c>
      <c r="K60" s="18">
        <f t="shared" si="30"/>
        <v>0</v>
      </c>
      <c r="L60" s="17">
        <f t="shared" si="31"/>
        <v>0</v>
      </c>
      <c r="M60" s="18">
        <f t="shared" si="32"/>
        <v>0</v>
      </c>
      <c r="N60" s="18">
        <f t="shared" si="33"/>
        <v>0</v>
      </c>
      <c r="O60" s="19">
        <f t="shared" si="34"/>
        <v>-23</v>
      </c>
    </row>
    <row r="61" spans="3:15" ht="17.25" customHeight="1" x14ac:dyDescent="0.3">
      <c r="C61">
        <v>55</v>
      </c>
      <c r="D61" s="20" t="s">
        <v>103</v>
      </c>
      <c r="E61" s="21" t="s">
        <v>104</v>
      </c>
      <c r="F61" s="22" t="s">
        <v>60</v>
      </c>
      <c r="G61" s="17">
        <v>46953.1</v>
      </c>
      <c r="H61" s="16">
        <v>46106</v>
      </c>
      <c r="I61" s="16">
        <f>+H61+30</f>
        <v>46136</v>
      </c>
      <c r="J61" s="17">
        <f>+IF(O61&lt;=0,G61,0)</f>
        <v>46953.1</v>
      </c>
      <c r="K61" s="18">
        <f>+IF(AND(O61&gt;=1,O61&lt;=30),G61,0)</f>
        <v>0</v>
      </c>
      <c r="L61" s="17">
        <f>+IF(AND(O61&gt;=31,O61&lt;=60),G61,0)</f>
        <v>0</v>
      </c>
      <c r="M61" s="18">
        <f>+IF(AND(O61&gt;60,O61&lt;=90),G61,0)</f>
        <v>0</v>
      </c>
      <c r="N61" s="18">
        <f>+IF(O61&gt;91,G61,0)</f>
        <v>0</v>
      </c>
      <c r="O61" s="19">
        <f>+$D$5-I61</f>
        <v>-24</v>
      </c>
    </row>
    <row r="62" spans="3:15" ht="17.25" customHeight="1" x14ac:dyDescent="0.3">
      <c r="C62">
        <v>56</v>
      </c>
      <c r="D62" s="20" t="s">
        <v>105</v>
      </c>
      <c r="E62" s="21" t="s">
        <v>106</v>
      </c>
      <c r="F62" s="22" t="s">
        <v>107</v>
      </c>
      <c r="G62" s="17">
        <v>248000</v>
      </c>
      <c r="H62" s="16">
        <v>46106</v>
      </c>
      <c r="I62" s="16">
        <f t="shared" si="7"/>
        <v>46136</v>
      </c>
      <c r="J62" s="17">
        <f t="shared" si="8"/>
        <v>248000</v>
      </c>
      <c r="K62" s="18">
        <f t="shared" si="9"/>
        <v>0</v>
      </c>
      <c r="L62" s="17">
        <f t="shared" si="10"/>
        <v>0</v>
      </c>
      <c r="M62" s="18">
        <f t="shared" si="11"/>
        <v>0</v>
      </c>
      <c r="N62" s="18">
        <f t="shared" si="12"/>
        <v>0</v>
      </c>
      <c r="O62" s="19">
        <f t="shared" si="13"/>
        <v>-24</v>
      </c>
    </row>
    <row r="63" spans="3:15" ht="17.25" customHeight="1" x14ac:dyDescent="0.3">
      <c r="C63">
        <v>57</v>
      </c>
      <c r="D63" s="20" t="s">
        <v>108</v>
      </c>
      <c r="E63" s="21" t="s">
        <v>109</v>
      </c>
      <c r="F63" s="21" t="s">
        <v>110</v>
      </c>
      <c r="G63" s="17">
        <v>2808.54</v>
      </c>
      <c r="H63" s="16">
        <v>46106</v>
      </c>
      <c r="I63" s="16">
        <f t="shared" si="7"/>
        <v>46136</v>
      </c>
      <c r="J63" s="17">
        <f t="shared" si="8"/>
        <v>2808.54</v>
      </c>
      <c r="K63" s="18">
        <f t="shared" si="9"/>
        <v>0</v>
      </c>
      <c r="L63" s="17">
        <f t="shared" si="10"/>
        <v>0</v>
      </c>
      <c r="M63" s="18">
        <f t="shared" si="11"/>
        <v>0</v>
      </c>
      <c r="N63" s="18">
        <f t="shared" si="12"/>
        <v>0</v>
      </c>
      <c r="O63" s="19">
        <f t="shared" si="13"/>
        <v>-24</v>
      </c>
    </row>
    <row r="64" spans="3:15" ht="17.25" customHeight="1" x14ac:dyDescent="0.3">
      <c r="C64">
        <v>58</v>
      </c>
      <c r="D64" s="20" t="s">
        <v>111</v>
      </c>
      <c r="E64" s="21" t="s">
        <v>109</v>
      </c>
      <c r="F64" s="21" t="s">
        <v>110</v>
      </c>
      <c r="G64" s="17">
        <v>2808.54</v>
      </c>
      <c r="H64" s="16">
        <v>46106</v>
      </c>
      <c r="I64" s="16">
        <f t="shared" si="7"/>
        <v>46136</v>
      </c>
      <c r="J64" s="17">
        <f t="shared" si="8"/>
        <v>2808.54</v>
      </c>
      <c r="K64" s="18">
        <f t="shared" si="9"/>
        <v>0</v>
      </c>
      <c r="L64" s="17">
        <f t="shared" si="10"/>
        <v>0</v>
      </c>
      <c r="M64" s="18">
        <f t="shared" si="11"/>
        <v>0</v>
      </c>
      <c r="N64" s="18">
        <f t="shared" si="12"/>
        <v>0</v>
      </c>
      <c r="O64" s="19">
        <f t="shared" si="13"/>
        <v>-24</v>
      </c>
    </row>
    <row r="65" spans="1:15" ht="17.25" customHeight="1" x14ac:dyDescent="0.3">
      <c r="C65">
        <v>59</v>
      </c>
      <c r="D65" s="20" t="s">
        <v>112</v>
      </c>
      <c r="E65" s="21" t="s">
        <v>113</v>
      </c>
      <c r="F65" s="21" t="s">
        <v>114</v>
      </c>
      <c r="G65" s="17">
        <v>28150.13</v>
      </c>
      <c r="H65" s="16">
        <v>46106</v>
      </c>
      <c r="I65" s="16">
        <f t="shared" si="7"/>
        <v>46136</v>
      </c>
      <c r="J65" s="17">
        <f t="shared" si="8"/>
        <v>28150.13</v>
      </c>
      <c r="K65" s="18">
        <f t="shared" si="9"/>
        <v>0</v>
      </c>
      <c r="L65" s="17">
        <f t="shared" si="10"/>
        <v>0</v>
      </c>
      <c r="M65" s="18">
        <f t="shared" si="11"/>
        <v>0</v>
      </c>
      <c r="N65" s="18">
        <f t="shared" si="12"/>
        <v>0</v>
      </c>
      <c r="O65" s="19">
        <f t="shared" si="13"/>
        <v>-24</v>
      </c>
    </row>
    <row r="66" spans="1:15" ht="17.25" customHeight="1" x14ac:dyDescent="0.3">
      <c r="C66">
        <v>60</v>
      </c>
      <c r="D66" s="20" t="s">
        <v>115</v>
      </c>
      <c r="E66" s="21" t="s">
        <v>116</v>
      </c>
      <c r="F66" s="22" t="s">
        <v>117</v>
      </c>
      <c r="G66" s="17">
        <v>399706.8</v>
      </c>
      <c r="H66" s="16">
        <v>46106</v>
      </c>
      <c r="I66" s="16">
        <f>+H66+30</f>
        <v>46136</v>
      </c>
      <c r="J66" s="17">
        <f>+IF(O66&lt;=0,G66,0)</f>
        <v>399706.8</v>
      </c>
      <c r="K66" s="18">
        <f>+IF(AND(O66&gt;=1,O66&lt;=30),G66,0)</f>
        <v>0</v>
      </c>
      <c r="L66" s="17">
        <f>+IF(AND(O66&gt;=31,O66&lt;=60),G66,0)</f>
        <v>0</v>
      </c>
      <c r="M66" s="18">
        <f>+IF(AND(O66&gt;60,O66&lt;=90),G66,0)</f>
        <v>0</v>
      </c>
      <c r="N66" s="18">
        <f>+IF(O66&gt;91,G66,0)</f>
        <v>0</v>
      </c>
      <c r="O66" s="19">
        <f>+$D$5-I66</f>
        <v>-24</v>
      </c>
    </row>
    <row r="67" spans="1:15" ht="17.25" customHeight="1" x14ac:dyDescent="0.3">
      <c r="C67">
        <v>61</v>
      </c>
      <c r="D67" s="20" t="s">
        <v>118</v>
      </c>
      <c r="E67" s="21" t="s">
        <v>98</v>
      </c>
      <c r="F67" s="21" t="s">
        <v>119</v>
      </c>
      <c r="G67" s="17">
        <v>446880</v>
      </c>
      <c r="H67" s="16">
        <v>46106</v>
      </c>
      <c r="I67" s="16">
        <f t="shared" ref="I67" si="35">+H67+30</f>
        <v>46136</v>
      </c>
      <c r="J67" s="17">
        <f t="shared" ref="J67" si="36">+IF(O67&lt;=0,G67,0)</f>
        <v>446880</v>
      </c>
      <c r="K67" s="18">
        <f t="shared" ref="K67" si="37">+IF(AND(O67&gt;=1,O67&lt;=30),G67,0)</f>
        <v>0</v>
      </c>
      <c r="L67" s="17">
        <f t="shared" ref="L67" si="38">+IF(AND(O67&gt;=31,O67&lt;=60),G67,0)</f>
        <v>0</v>
      </c>
      <c r="M67" s="18">
        <f t="shared" ref="M67" si="39">+IF(AND(O67&gt;60,O67&lt;=90),G67,0)</f>
        <v>0</v>
      </c>
      <c r="N67" s="18">
        <f t="shared" ref="N67" si="40">+IF(O67&gt;91,G67,0)</f>
        <v>0</v>
      </c>
      <c r="O67" s="19">
        <f t="shared" ref="O67" si="41">+$D$5-I67</f>
        <v>-24</v>
      </c>
    </row>
    <row r="68" spans="1:15" ht="17.25" customHeight="1" x14ac:dyDescent="0.3">
      <c r="C68">
        <v>62</v>
      </c>
      <c r="D68" s="20" t="s">
        <v>120</v>
      </c>
      <c r="E68" s="21" t="s">
        <v>121</v>
      </c>
      <c r="F68" s="21" t="s">
        <v>122</v>
      </c>
      <c r="G68" s="17">
        <v>122729.29</v>
      </c>
      <c r="H68" s="16">
        <v>46108</v>
      </c>
      <c r="I68" s="16">
        <f>+H68+30</f>
        <v>46138</v>
      </c>
      <c r="J68" s="17">
        <f>+IF(O68&lt;=0,G68,0)</f>
        <v>122729.29</v>
      </c>
      <c r="K68" s="18">
        <f>+IF(AND(O68&gt;=1,O68&lt;=30),G68,0)</f>
        <v>0</v>
      </c>
      <c r="L68" s="17">
        <f>+IF(AND(O68&gt;=31,O68&lt;=60),G68,0)</f>
        <v>0</v>
      </c>
      <c r="M68" s="18">
        <f>+IF(AND(O68&gt;60,O68&lt;=90),G68,0)</f>
        <v>0</v>
      </c>
      <c r="N68" s="18">
        <f>+IF(O68&gt;91,G68,0)</f>
        <v>0</v>
      </c>
      <c r="O68" s="19">
        <f>+$D$5-I68</f>
        <v>-26</v>
      </c>
    </row>
    <row r="69" spans="1:15" ht="17.25" customHeight="1" x14ac:dyDescent="0.3">
      <c r="C69">
        <v>63</v>
      </c>
      <c r="D69" s="20" t="s">
        <v>123</v>
      </c>
      <c r="E69" s="21" t="s">
        <v>98</v>
      </c>
      <c r="F69" s="21" t="s">
        <v>124</v>
      </c>
      <c r="G69" s="17">
        <v>83344.800000000003</v>
      </c>
      <c r="H69" s="16">
        <v>46106</v>
      </c>
      <c r="I69" s="16">
        <f t="shared" ref="I69" si="42">+H69+30</f>
        <v>46136</v>
      </c>
      <c r="J69" s="17">
        <f t="shared" ref="J69" si="43">+IF(O69&lt;=0,G69,0)</f>
        <v>83344.800000000003</v>
      </c>
      <c r="K69" s="18">
        <f t="shared" ref="K69" si="44">+IF(AND(O69&gt;=1,O69&lt;=30),G69,0)</f>
        <v>0</v>
      </c>
      <c r="L69" s="17">
        <f t="shared" ref="L69" si="45">+IF(AND(O69&gt;=31,O69&lt;=60),G69,0)</f>
        <v>0</v>
      </c>
      <c r="M69" s="18">
        <f t="shared" ref="M69" si="46">+IF(AND(O69&gt;60,O69&lt;=90),G69,0)</f>
        <v>0</v>
      </c>
      <c r="N69" s="18">
        <f t="shared" ref="N69" si="47">+IF(O69&gt;91,G69,0)</f>
        <v>0</v>
      </c>
      <c r="O69" s="19">
        <f t="shared" ref="O69" si="48">+$D$5-I69</f>
        <v>-24</v>
      </c>
    </row>
    <row r="70" spans="1:15" ht="17.25" customHeight="1" x14ac:dyDescent="0.3">
      <c r="C70">
        <v>64</v>
      </c>
      <c r="D70" s="20" t="s">
        <v>125</v>
      </c>
      <c r="E70" s="21" t="s">
        <v>126</v>
      </c>
      <c r="F70" s="21" t="s">
        <v>127</v>
      </c>
      <c r="G70" s="17">
        <v>58410</v>
      </c>
      <c r="H70" s="16">
        <v>46112</v>
      </c>
      <c r="I70" s="16">
        <f>+H70+30</f>
        <v>46142</v>
      </c>
      <c r="J70" s="17">
        <f>+IF(O70&lt;=0,G70,0)</f>
        <v>58410</v>
      </c>
      <c r="K70" s="18">
        <f>+IF(AND(O70&gt;=1,O70&lt;=30),G70,0)</f>
        <v>0</v>
      </c>
      <c r="L70" s="17">
        <f>+IF(AND(O70&gt;=31,O70&lt;=60),G70,0)</f>
        <v>0</v>
      </c>
      <c r="M70" s="18">
        <f>+IF(AND(O70&gt;60,O70&lt;=90),G70,0)</f>
        <v>0</v>
      </c>
      <c r="N70" s="18">
        <f>+IF(O70&gt;91,G70,0)</f>
        <v>0</v>
      </c>
      <c r="O70" s="19">
        <f>+$D$5-I70</f>
        <v>-30</v>
      </c>
    </row>
    <row r="71" spans="1:15" ht="17.25" customHeight="1" x14ac:dyDescent="0.3">
      <c r="C71">
        <v>65</v>
      </c>
      <c r="D71" s="20" t="s">
        <v>128</v>
      </c>
      <c r="E71" s="21" t="s">
        <v>129</v>
      </c>
      <c r="F71" s="21" t="s">
        <v>130</v>
      </c>
      <c r="G71" s="17">
        <v>134725.32</v>
      </c>
      <c r="H71" s="16">
        <v>46112</v>
      </c>
      <c r="I71" s="16">
        <f>+H71+30</f>
        <v>46142</v>
      </c>
      <c r="J71" s="17">
        <f>+IF(O71&lt;=0,G71,0)</f>
        <v>134725.32</v>
      </c>
      <c r="K71" s="18">
        <f>+IF(AND(O71&gt;=1,O71&lt;=30),G71,0)</f>
        <v>0</v>
      </c>
      <c r="L71" s="17">
        <f>+IF(AND(O71&gt;=31,O71&lt;=60),G71,0)</f>
        <v>0</v>
      </c>
      <c r="M71" s="18">
        <f>+IF(AND(O71&gt;60,O71&lt;=90),G71,0)</f>
        <v>0</v>
      </c>
      <c r="N71" s="18">
        <f>+IF(O71&gt;91,G71,0)</f>
        <v>0</v>
      </c>
      <c r="O71" s="19">
        <f>+$D$5-I71</f>
        <v>-30</v>
      </c>
    </row>
    <row r="72" spans="1:15" ht="17.25" customHeight="1" x14ac:dyDescent="0.3">
      <c r="C72">
        <v>66</v>
      </c>
      <c r="D72" s="20" t="s">
        <v>131</v>
      </c>
      <c r="E72" s="21" t="s">
        <v>132</v>
      </c>
      <c r="F72" s="22" t="s">
        <v>133</v>
      </c>
      <c r="G72" s="17">
        <v>24337.5</v>
      </c>
      <c r="H72" s="16">
        <v>46112</v>
      </c>
      <c r="I72" s="16">
        <f>+H72+30</f>
        <v>46142</v>
      </c>
      <c r="J72" s="17">
        <f>+IF(O72&lt;=0,G72,0)</f>
        <v>24337.5</v>
      </c>
      <c r="K72" s="18">
        <f>+IF(AND(O72&gt;=1,O72&lt;=30),G72,0)</f>
        <v>0</v>
      </c>
      <c r="L72" s="17">
        <f>+IF(AND(O72&gt;=31,O72&lt;=60),G72,0)</f>
        <v>0</v>
      </c>
      <c r="M72" s="18">
        <f>+IF(AND(O72&gt;60,O72&lt;=90),G72,0)</f>
        <v>0</v>
      </c>
      <c r="N72" s="18">
        <f>+IF(O72&gt;91,G72,0)</f>
        <v>0</v>
      </c>
      <c r="O72" s="19">
        <f>+$D$5-I72</f>
        <v>-30</v>
      </c>
    </row>
    <row r="73" spans="1:15" ht="17.25" customHeight="1" x14ac:dyDescent="0.3">
      <c r="C73">
        <v>67</v>
      </c>
      <c r="D73" s="20" t="s">
        <v>134</v>
      </c>
      <c r="E73" s="13" t="s">
        <v>135</v>
      </c>
      <c r="F73" s="21" t="s">
        <v>136</v>
      </c>
      <c r="G73" s="17">
        <v>265739.12</v>
      </c>
      <c r="H73" s="16">
        <v>46112</v>
      </c>
      <c r="I73" s="16">
        <f t="shared" si="7"/>
        <v>46142</v>
      </c>
      <c r="J73" s="17">
        <f t="shared" si="8"/>
        <v>265739.12</v>
      </c>
      <c r="K73" s="18">
        <f t="shared" si="9"/>
        <v>0</v>
      </c>
      <c r="L73" s="17">
        <f t="shared" si="10"/>
        <v>0</v>
      </c>
      <c r="M73" s="18">
        <f t="shared" si="11"/>
        <v>0</v>
      </c>
      <c r="N73" s="18">
        <f t="shared" si="12"/>
        <v>0</v>
      </c>
      <c r="O73" s="19">
        <f t="shared" si="13"/>
        <v>-30</v>
      </c>
    </row>
    <row r="74" spans="1:15" ht="20.25" hidden="1" x14ac:dyDescent="0.3">
      <c r="C74">
        <v>68</v>
      </c>
      <c r="D74" s="23" t="s">
        <v>137</v>
      </c>
      <c r="E74" s="24" t="s">
        <v>138</v>
      </c>
      <c r="F74" s="24" t="s">
        <v>136</v>
      </c>
      <c r="G74" s="25"/>
      <c r="H74" s="26"/>
      <c r="I74" s="26">
        <f>+H74+30</f>
        <v>30</v>
      </c>
      <c r="J74" s="17">
        <f>+IF(O74&lt;=0,G74,0)</f>
        <v>0</v>
      </c>
      <c r="K74" s="27">
        <f>+IF(AND(O74&gt;=1,O74&lt;=30),G74,0)</f>
        <v>0</v>
      </c>
      <c r="L74" s="17">
        <f>+IF(AND(O74&gt;=31,O74&lt;=60),G74,0)</f>
        <v>0</v>
      </c>
      <c r="M74" s="27">
        <f>+IF(AND(O74&gt;60,O74&lt;=90),G74,0)</f>
        <v>0</v>
      </c>
      <c r="N74" s="27">
        <f>+IF(O74&gt;91,G74,0)</f>
        <v>0</v>
      </c>
      <c r="O74" s="19">
        <f>+$D$5-I74</f>
        <v>46082</v>
      </c>
    </row>
    <row r="75" spans="1:15" ht="20.25" hidden="1" x14ac:dyDescent="0.3">
      <c r="D75" s="28"/>
      <c r="E75" s="29"/>
      <c r="F75" s="29"/>
      <c r="G75" s="30"/>
      <c r="H75" s="26"/>
      <c r="I75" s="26">
        <f t="shared" si="0"/>
        <v>30</v>
      </c>
      <c r="J75" s="17">
        <f t="shared" si="8"/>
        <v>0</v>
      </c>
      <c r="K75" s="27">
        <f t="shared" si="9"/>
        <v>0</v>
      </c>
      <c r="L75" s="17">
        <f t="shared" si="10"/>
        <v>0</v>
      </c>
      <c r="M75" s="27">
        <f t="shared" si="3"/>
        <v>0</v>
      </c>
      <c r="N75" s="27">
        <f t="shared" si="4"/>
        <v>0</v>
      </c>
      <c r="O75" s="19">
        <f t="shared" si="5"/>
        <v>46082</v>
      </c>
    </row>
    <row r="76" spans="1:15" ht="20.25" hidden="1" x14ac:dyDescent="0.3">
      <c r="D76" s="28"/>
      <c r="E76" s="31"/>
      <c r="F76" s="31"/>
      <c r="G76" s="30"/>
      <c r="H76" s="32"/>
      <c r="I76" s="26">
        <f t="shared" si="0"/>
        <v>30</v>
      </c>
      <c r="J76" s="17">
        <f t="shared" si="8"/>
        <v>0</v>
      </c>
      <c r="K76" s="27">
        <f t="shared" si="9"/>
        <v>0</v>
      </c>
      <c r="L76" s="17">
        <f t="shared" si="10"/>
        <v>0</v>
      </c>
      <c r="M76" s="27">
        <f t="shared" si="3"/>
        <v>0</v>
      </c>
      <c r="N76" s="27">
        <f t="shared" si="4"/>
        <v>0</v>
      </c>
      <c r="O76" s="19">
        <f t="shared" si="5"/>
        <v>46082</v>
      </c>
    </row>
    <row r="77" spans="1:15" ht="18" hidden="1" customHeight="1" x14ac:dyDescent="0.3">
      <c r="D77" s="28"/>
      <c r="E77" s="31"/>
      <c r="F77" s="31"/>
      <c r="G77" s="30"/>
      <c r="H77" s="32"/>
      <c r="I77" s="26">
        <f t="shared" si="0"/>
        <v>30</v>
      </c>
      <c r="J77" s="17">
        <f t="shared" si="8"/>
        <v>0</v>
      </c>
      <c r="K77" s="27">
        <f t="shared" si="9"/>
        <v>0</v>
      </c>
      <c r="L77" s="17">
        <f t="shared" si="10"/>
        <v>0</v>
      </c>
      <c r="M77" s="27">
        <f t="shared" si="3"/>
        <v>0</v>
      </c>
      <c r="N77" s="27">
        <f t="shared" si="4"/>
        <v>0</v>
      </c>
      <c r="O77" s="19">
        <f t="shared" si="5"/>
        <v>46082</v>
      </c>
    </row>
    <row r="78" spans="1:15" ht="20.25" hidden="1" x14ac:dyDescent="0.3">
      <c r="D78" s="28"/>
      <c r="E78" s="31"/>
      <c r="F78" s="31"/>
      <c r="G78" s="30"/>
      <c r="H78" s="32"/>
      <c r="I78" s="26">
        <f t="shared" si="0"/>
        <v>30</v>
      </c>
      <c r="J78" s="17">
        <f t="shared" si="8"/>
        <v>0</v>
      </c>
      <c r="K78" s="27">
        <f t="shared" si="9"/>
        <v>0</v>
      </c>
      <c r="L78" s="17">
        <f t="shared" si="10"/>
        <v>0</v>
      </c>
      <c r="M78" s="27">
        <f t="shared" si="3"/>
        <v>0</v>
      </c>
      <c r="N78" s="27">
        <f t="shared" si="4"/>
        <v>0</v>
      </c>
      <c r="O78" s="19">
        <f t="shared" si="5"/>
        <v>46082</v>
      </c>
    </row>
    <row r="79" spans="1:15" s="10" customFormat="1" ht="20.25" hidden="1" x14ac:dyDescent="0.3">
      <c r="A79"/>
      <c r="B79"/>
      <c r="C79"/>
      <c r="D79" s="33"/>
      <c r="E79" s="31"/>
      <c r="F79" s="31"/>
      <c r="G79" s="30"/>
      <c r="H79" s="32"/>
      <c r="I79" s="26">
        <f t="shared" si="0"/>
        <v>30</v>
      </c>
      <c r="J79" s="17">
        <f t="shared" si="8"/>
        <v>0</v>
      </c>
      <c r="K79" s="27">
        <f t="shared" si="9"/>
        <v>0</v>
      </c>
      <c r="L79" s="17">
        <f t="shared" si="10"/>
        <v>0</v>
      </c>
      <c r="M79" s="27">
        <f t="shared" si="3"/>
        <v>0</v>
      </c>
      <c r="N79" s="27">
        <f t="shared" si="4"/>
        <v>0</v>
      </c>
      <c r="O79" s="19">
        <f t="shared" si="5"/>
        <v>46082</v>
      </c>
    </row>
    <row r="80" spans="1:15" ht="20.25" hidden="1" x14ac:dyDescent="0.3">
      <c r="D80" s="28"/>
      <c r="E80" s="31"/>
      <c r="F80" s="31"/>
      <c r="G80" s="30"/>
      <c r="H80" s="26"/>
      <c r="I80" s="26">
        <f t="shared" si="0"/>
        <v>30</v>
      </c>
      <c r="J80" s="17">
        <f t="shared" si="8"/>
        <v>0</v>
      </c>
      <c r="K80" s="27">
        <f t="shared" si="9"/>
        <v>0</v>
      </c>
      <c r="L80" s="17">
        <f t="shared" si="10"/>
        <v>0</v>
      </c>
      <c r="M80" s="27">
        <f t="shared" si="3"/>
        <v>0</v>
      </c>
      <c r="N80" s="27">
        <f t="shared" si="4"/>
        <v>0</v>
      </c>
      <c r="O80" s="19">
        <f t="shared" si="5"/>
        <v>46082</v>
      </c>
    </row>
    <row r="81" spans="1:15" s="10" customFormat="1" ht="20.25" hidden="1" x14ac:dyDescent="0.3">
      <c r="A81"/>
      <c r="B81"/>
      <c r="C81"/>
      <c r="D81" s="33"/>
      <c r="E81" s="34"/>
      <c r="F81" s="34"/>
      <c r="G81" s="35"/>
      <c r="H81" s="32"/>
      <c r="I81" s="26">
        <f t="shared" si="0"/>
        <v>30</v>
      </c>
      <c r="J81" s="17">
        <f t="shared" si="8"/>
        <v>0</v>
      </c>
      <c r="K81" s="27">
        <f t="shared" si="9"/>
        <v>0</v>
      </c>
      <c r="L81" s="17">
        <f t="shared" si="10"/>
        <v>0</v>
      </c>
      <c r="M81" s="27">
        <f t="shared" si="3"/>
        <v>0</v>
      </c>
      <c r="N81" s="27">
        <f t="shared" si="4"/>
        <v>0</v>
      </c>
      <c r="O81" s="19">
        <f t="shared" si="5"/>
        <v>46082</v>
      </c>
    </row>
    <row r="82" spans="1:15" s="10" customFormat="1" ht="18" hidden="1" customHeight="1" x14ac:dyDescent="0.3">
      <c r="A82"/>
      <c r="B82"/>
      <c r="D82" s="33"/>
      <c r="E82" s="31"/>
      <c r="F82" s="31"/>
      <c r="G82" s="30"/>
      <c r="H82" s="26"/>
      <c r="I82" s="26">
        <f t="shared" si="0"/>
        <v>30</v>
      </c>
      <c r="J82" s="17">
        <f t="shared" si="8"/>
        <v>0</v>
      </c>
      <c r="K82" s="17">
        <f t="shared" si="9"/>
        <v>0</v>
      </c>
      <c r="L82" s="17">
        <f t="shared" si="10"/>
        <v>0</v>
      </c>
      <c r="M82" s="17">
        <f t="shared" si="3"/>
        <v>0</v>
      </c>
      <c r="N82" s="17">
        <f t="shared" si="4"/>
        <v>0</v>
      </c>
      <c r="O82" s="19">
        <f t="shared" si="5"/>
        <v>46082</v>
      </c>
    </row>
    <row r="83" spans="1:15" ht="20.25" x14ac:dyDescent="0.25">
      <c r="D83" s="36" t="s">
        <v>139</v>
      </c>
      <c r="E83" s="37"/>
      <c r="F83" s="38"/>
      <c r="G83" s="39">
        <f>SUM(G7:G82)</f>
        <v>8883118.379999999</v>
      </c>
      <c r="H83" s="40"/>
      <c r="I83" s="40"/>
      <c r="J83" s="39">
        <f>SUM(J7:J82)</f>
        <v>6198637.8799999999</v>
      </c>
      <c r="K83" s="39">
        <f>SUM(K7:K82)</f>
        <v>13315.5</v>
      </c>
      <c r="L83" s="39">
        <f>SUM(L7:L82)</f>
        <v>531000</v>
      </c>
      <c r="M83" s="39">
        <f>SUM(M7:M82)</f>
        <v>0</v>
      </c>
      <c r="N83" s="39">
        <f>SUM(N7:N82)</f>
        <v>2140165</v>
      </c>
      <c r="O83" s="41">
        <f>+J83+K83+L83+M83+N83</f>
        <v>8883118.379999999</v>
      </c>
    </row>
    <row r="84" spans="1:15" ht="15.75" x14ac:dyDescent="0.25">
      <c r="D84" s="42"/>
      <c r="E84" s="42"/>
      <c r="F84" s="42"/>
      <c r="G84" s="43"/>
      <c r="H84" s="44"/>
      <c r="I84" s="44"/>
      <c r="J84" s="45"/>
      <c r="K84" s="45"/>
      <c r="L84" s="45"/>
      <c r="M84" s="46"/>
      <c r="N84" s="47"/>
    </row>
    <row r="85" spans="1:15" ht="15.75" x14ac:dyDescent="0.25">
      <c r="D85" s="48"/>
      <c r="E85" s="49"/>
      <c r="F85" s="50"/>
      <c r="G85" s="43"/>
      <c r="H85" s="44"/>
      <c r="I85" s="44"/>
      <c r="J85" s="51"/>
      <c r="K85" s="52"/>
      <c r="L85" s="53"/>
      <c r="M85" s="54"/>
      <c r="N85" s="55"/>
    </row>
    <row r="86" spans="1:15" ht="15.75" x14ac:dyDescent="0.25">
      <c r="D86" s="48"/>
      <c r="E86" s="49"/>
      <c r="F86" s="50"/>
      <c r="G86" s="43"/>
      <c r="H86" s="44"/>
      <c r="I86" s="44"/>
      <c r="J86" s="51"/>
      <c r="K86" s="52"/>
      <c r="L86" s="51"/>
      <c r="M86" s="54"/>
      <c r="N86" s="55"/>
    </row>
    <row r="87" spans="1:15" ht="15.75" x14ac:dyDescent="0.25">
      <c r="D87" s="48"/>
      <c r="E87" s="49"/>
      <c r="F87" s="50"/>
      <c r="G87" s="43"/>
      <c r="H87" s="44"/>
      <c r="I87" s="44"/>
      <c r="J87" s="53"/>
      <c r="K87" s="52"/>
      <c r="L87" s="51"/>
      <c r="M87" s="54"/>
      <c r="N87" s="55"/>
    </row>
    <row r="88" spans="1:15" ht="20.25" hidden="1" x14ac:dyDescent="0.25">
      <c r="D88" s="56" t="s">
        <v>140</v>
      </c>
      <c r="E88" s="56"/>
      <c r="F88" s="56"/>
      <c r="G88" s="56"/>
      <c r="H88" s="56"/>
      <c r="I88" s="56"/>
      <c r="J88" s="56"/>
      <c r="K88" s="56"/>
      <c r="L88" s="56"/>
      <c r="M88" s="56"/>
      <c r="N88" s="56"/>
    </row>
    <row r="89" spans="1:15" ht="20.25" hidden="1" x14ac:dyDescent="0.3">
      <c r="D89" s="57" t="s">
        <v>141</v>
      </c>
      <c r="E89" s="57"/>
      <c r="F89" s="57"/>
      <c r="G89" s="57"/>
      <c r="H89" s="57"/>
      <c r="I89" s="57"/>
      <c r="J89" s="57"/>
      <c r="K89" s="57"/>
      <c r="L89" s="57"/>
      <c r="M89" s="57"/>
      <c r="N89" s="57"/>
    </row>
    <row r="90" spans="1:15" ht="40.5" hidden="1" x14ac:dyDescent="0.25">
      <c r="D90" s="58" t="s">
        <v>3</v>
      </c>
      <c r="E90" s="58" t="s">
        <v>4</v>
      </c>
      <c r="F90" s="58" t="s">
        <v>5</v>
      </c>
      <c r="G90" s="58" t="s">
        <v>6</v>
      </c>
      <c r="H90" s="58" t="s">
        <v>7</v>
      </c>
      <c r="I90" s="58" t="s">
        <v>8</v>
      </c>
      <c r="J90" s="58" t="s">
        <v>9</v>
      </c>
      <c r="K90" s="58" t="s">
        <v>142</v>
      </c>
      <c r="L90" s="58" t="s">
        <v>11</v>
      </c>
      <c r="M90" s="58" t="s">
        <v>12</v>
      </c>
      <c r="N90" s="58" t="s">
        <v>13</v>
      </c>
      <c r="O90" s="9" t="s">
        <v>14</v>
      </c>
    </row>
    <row r="91" spans="1:15" s="59" customFormat="1" ht="20.25" hidden="1" x14ac:dyDescent="0.3">
      <c r="C91"/>
      <c r="D91" s="33"/>
      <c r="E91" s="31"/>
      <c r="F91" s="60"/>
      <c r="G91" s="18"/>
      <c r="H91" s="26"/>
      <c r="I91" s="26"/>
      <c r="J91" s="17">
        <f t="shared" ref="J91" si="49">+IF(O91&lt;=0,G91,0)</f>
        <v>0</v>
      </c>
      <c r="K91" s="17">
        <f t="shared" ref="K91" si="50">+IF(AND(O91&gt;=1,O91&lt;=30),G91,0)</f>
        <v>0</v>
      </c>
      <c r="L91" s="17">
        <f t="shared" ref="L91" si="51">+IF(AND(O91&gt;=31,O91&lt;=60),G91,0)</f>
        <v>0</v>
      </c>
      <c r="M91" s="17">
        <f t="shared" ref="M91" si="52">+IF(AND(O91&gt;61,O91&lt;=90),G91,0)</f>
        <v>0</v>
      </c>
      <c r="N91" s="17">
        <f t="shared" ref="N91" si="53">+IF(O91&gt;91,G91,0)</f>
        <v>0</v>
      </c>
      <c r="O91" s="19">
        <f t="shared" ref="O91:O99" si="54">+$D$5-I91</f>
        <v>46112</v>
      </c>
    </row>
    <row r="92" spans="1:15" s="59" customFormat="1" ht="20.25" hidden="1" x14ac:dyDescent="0.3">
      <c r="C92"/>
      <c r="D92" s="28"/>
      <c r="E92" s="31"/>
      <c r="F92" s="60"/>
      <c r="G92" s="18"/>
      <c r="H92" s="26"/>
      <c r="I92" s="26"/>
      <c r="J92" s="17">
        <f>+IF(O92&lt;=0,G92,0)</f>
        <v>0</v>
      </c>
      <c r="K92" s="17">
        <f>+IF(AND(O92&gt;=1,O92&lt;=30),G92,0)</f>
        <v>0</v>
      </c>
      <c r="L92" s="17">
        <f>+IF(AND(O92&gt;=31,O92&lt;=60),G92,0)</f>
        <v>0</v>
      </c>
      <c r="M92" s="17">
        <f>+IF(AND(O92&gt;61,O92&lt;=90),G92,0)</f>
        <v>0</v>
      </c>
      <c r="N92" s="17">
        <f>+IF(O92&gt;91,G92,0)</f>
        <v>0</v>
      </c>
      <c r="O92" s="19">
        <f t="shared" si="54"/>
        <v>46112</v>
      </c>
    </row>
    <row r="93" spans="1:15" s="59" customFormat="1" ht="20.25" hidden="1" x14ac:dyDescent="0.3">
      <c r="C93"/>
      <c r="D93" s="28"/>
      <c r="E93" s="31"/>
      <c r="F93" s="60"/>
      <c r="G93" s="18"/>
      <c r="H93" s="26"/>
      <c r="I93" s="26"/>
      <c r="J93" s="17">
        <f t="shared" ref="J93:J99" si="55">+IF(O93&lt;=0,G93,0)</f>
        <v>0</v>
      </c>
      <c r="K93" s="17">
        <f t="shared" ref="K93:K99" si="56">+IF(AND(O93&gt;=1,O93&lt;=30),G93,0)</f>
        <v>0</v>
      </c>
      <c r="L93" s="17">
        <f t="shared" ref="L93:L99" si="57">+IF(AND(O93&gt;=31,O93&lt;=60),G93,0)</f>
        <v>0</v>
      </c>
      <c r="M93" s="17">
        <f t="shared" ref="M93:M99" si="58">+IF(AND(O93&gt;61,O93&lt;=90),G93,0)</f>
        <v>0</v>
      </c>
      <c r="N93" s="17">
        <f t="shared" ref="N93:N99" si="59">+IF(O93&gt;91,G93,0)</f>
        <v>0</v>
      </c>
      <c r="O93" s="19">
        <f t="shared" si="54"/>
        <v>46112</v>
      </c>
    </row>
    <row r="94" spans="1:15" s="59" customFormat="1" ht="20.25" hidden="1" x14ac:dyDescent="0.3">
      <c r="C94"/>
      <c r="D94" s="28"/>
      <c r="E94" s="31"/>
      <c r="F94" s="60"/>
      <c r="G94" s="18"/>
      <c r="H94" s="26"/>
      <c r="I94" s="26"/>
      <c r="J94" s="17">
        <f t="shared" si="55"/>
        <v>0</v>
      </c>
      <c r="K94" s="17">
        <f t="shared" si="56"/>
        <v>0</v>
      </c>
      <c r="L94" s="17">
        <f t="shared" si="57"/>
        <v>0</v>
      </c>
      <c r="M94" s="17">
        <f t="shared" si="58"/>
        <v>0</v>
      </c>
      <c r="N94" s="17">
        <f t="shared" si="59"/>
        <v>0</v>
      </c>
      <c r="O94" s="19">
        <f t="shared" si="54"/>
        <v>46112</v>
      </c>
    </row>
    <row r="95" spans="1:15" s="59" customFormat="1" ht="20.25" hidden="1" x14ac:dyDescent="0.3">
      <c r="C95"/>
      <c r="D95" s="33"/>
      <c r="E95" s="31"/>
      <c r="F95" s="60"/>
      <c r="G95" s="18"/>
      <c r="H95" s="26"/>
      <c r="I95" s="26"/>
      <c r="J95" s="17">
        <f t="shared" si="55"/>
        <v>0</v>
      </c>
      <c r="K95" s="17">
        <f t="shared" si="56"/>
        <v>0</v>
      </c>
      <c r="L95" s="17">
        <f t="shared" si="57"/>
        <v>0</v>
      </c>
      <c r="M95" s="17">
        <f t="shared" si="58"/>
        <v>0</v>
      </c>
      <c r="N95" s="17">
        <f t="shared" si="59"/>
        <v>0</v>
      </c>
      <c r="O95" s="19">
        <f t="shared" si="54"/>
        <v>46112</v>
      </c>
    </row>
    <row r="96" spans="1:15" s="59" customFormat="1" ht="20.25" hidden="1" x14ac:dyDescent="0.3">
      <c r="C96"/>
      <c r="D96" s="33"/>
      <c r="E96" s="31"/>
      <c r="F96" s="60"/>
      <c r="G96" s="18"/>
      <c r="H96" s="26"/>
      <c r="I96" s="26"/>
      <c r="J96" s="17">
        <f t="shared" si="55"/>
        <v>0</v>
      </c>
      <c r="K96" s="17">
        <f t="shared" si="56"/>
        <v>0</v>
      </c>
      <c r="L96" s="17">
        <f t="shared" si="57"/>
        <v>0</v>
      </c>
      <c r="M96" s="17">
        <f t="shared" si="58"/>
        <v>0</v>
      </c>
      <c r="N96" s="17">
        <f t="shared" si="59"/>
        <v>0</v>
      </c>
      <c r="O96" s="19">
        <f t="shared" si="54"/>
        <v>46112</v>
      </c>
    </row>
    <row r="97" spans="3:16" s="59" customFormat="1" ht="20.25" hidden="1" x14ac:dyDescent="0.3">
      <c r="C97"/>
      <c r="D97" s="33"/>
      <c r="E97" s="31"/>
      <c r="F97" s="60"/>
      <c r="G97" s="18"/>
      <c r="H97" s="26"/>
      <c r="I97" s="26"/>
      <c r="J97" s="17">
        <f t="shared" si="55"/>
        <v>0</v>
      </c>
      <c r="K97" s="17">
        <f t="shared" si="56"/>
        <v>0</v>
      </c>
      <c r="L97" s="17">
        <f t="shared" si="57"/>
        <v>0</v>
      </c>
      <c r="M97" s="17">
        <f t="shared" si="58"/>
        <v>0</v>
      </c>
      <c r="N97" s="17">
        <f t="shared" si="59"/>
        <v>0</v>
      </c>
      <c r="O97" s="19">
        <f t="shared" si="54"/>
        <v>46112</v>
      </c>
    </row>
    <row r="98" spans="3:16" s="59" customFormat="1" ht="20.25" hidden="1" x14ac:dyDescent="0.3">
      <c r="C98"/>
      <c r="D98" s="33"/>
      <c r="E98" s="31"/>
      <c r="F98" s="60"/>
      <c r="G98" s="18"/>
      <c r="H98" s="26"/>
      <c r="I98" s="26"/>
      <c r="J98" s="17">
        <f t="shared" si="55"/>
        <v>0</v>
      </c>
      <c r="K98" s="17">
        <f t="shared" si="56"/>
        <v>0</v>
      </c>
      <c r="L98" s="17">
        <f t="shared" si="57"/>
        <v>0</v>
      </c>
      <c r="M98" s="17">
        <f t="shared" si="58"/>
        <v>0</v>
      </c>
      <c r="N98" s="17">
        <f t="shared" si="59"/>
        <v>0</v>
      </c>
      <c r="O98" s="19">
        <f t="shared" si="54"/>
        <v>46112</v>
      </c>
    </row>
    <row r="99" spans="3:16" s="59" customFormat="1" ht="20.25" hidden="1" x14ac:dyDescent="0.3">
      <c r="C99"/>
      <c r="D99" s="33"/>
      <c r="E99" s="31"/>
      <c r="F99" s="60"/>
      <c r="G99" s="18"/>
      <c r="H99" s="26"/>
      <c r="I99" s="26"/>
      <c r="J99" s="17">
        <f t="shared" si="55"/>
        <v>0</v>
      </c>
      <c r="K99" s="17">
        <f t="shared" si="56"/>
        <v>0</v>
      </c>
      <c r="L99" s="17">
        <f t="shared" si="57"/>
        <v>0</v>
      </c>
      <c r="M99" s="17">
        <f t="shared" si="58"/>
        <v>0</v>
      </c>
      <c r="N99" s="17">
        <f t="shared" si="59"/>
        <v>0</v>
      </c>
      <c r="O99" s="19">
        <f t="shared" si="54"/>
        <v>46112</v>
      </c>
    </row>
    <row r="100" spans="3:16" ht="20.25" hidden="1" x14ac:dyDescent="0.3">
      <c r="D100" s="61" t="s">
        <v>143</v>
      </c>
      <c r="E100" s="62"/>
      <c r="F100" s="63"/>
      <c r="G100" s="64">
        <f>SUM(G91:G99)</f>
        <v>0</v>
      </c>
      <c r="H100" s="64"/>
      <c r="I100" s="64"/>
      <c r="J100" s="64">
        <f>SUM(J91:J99)</f>
        <v>0</v>
      </c>
      <c r="K100" s="64">
        <f t="shared" ref="K100:N100" si="60">SUM(K91:K99)</f>
        <v>0</v>
      </c>
      <c r="L100" s="64">
        <f t="shared" si="60"/>
        <v>0</v>
      </c>
      <c r="M100" s="64">
        <f t="shared" si="60"/>
        <v>0</v>
      </c>
      <c r="N100" s="65">
        <f t="shared" si="60"/>
        <v>0</v>
      </c>
      <c r="O100" s="66"/>
    </row>
    <row r="101" spans="3:16" ht="20.25" hidden="1" x14ac:dyDescent="0.3">
      <c r="D101" s="67"/>
      <c r="E101" s="67"/>
      <c r="F101" s="68"/>
      <c r="G101" s="67"/>
      <c r="H101" s="67"/>
      <c r="I101" s="67"/>
      <c r="J101" s="67"/>
      <c r="K101" s="67"/>
      <c r="L101" s="67"/>
      <c r="M101" s="69"/>
      <c r="N101" s="50"/>
      <c r="O101" s="66"/>
    </row>
    <row r="102" spans="3:16" ht="20.25" hidden="1" x14ac:dyDescent="0.3">
      <c r="D102" s="70"/>
      <c r="E102" s="71"/>
      <c r="F102" s="72"/>
      <c r="G102" s="73"/>
      <c r="H102" s="74"/>
      <c r="I102" s="74"/>
      <c r="J102" s="75"/>
      <c r="K102" s="75"/>
      <c r="L102" s="75"/>
      <c r="M102" s="76"/>
      <c r="N102" s="77"/>
      <c r="O102" s="66"/>
    </row>
    <row r="103" spans="3:16" ht="20.25" x14ac:dyDescent="0.3">
      <c r="D103" s="70"/>
      <c r="E103" s="71"/>
      <c r="F103" s="72"/>
      <c r="G103" s="73"/>
      <c r="H103" s="74"/>
      <c r="I103" s="74"/>
      <c r="J103" s="75"/>
      <c r="K103" s="75"/>
      <c r="L103" s="75"/>
      <c r="M103" s="76"/>
      <c r="N103" s="77"/>
      <c r="O103" s="66"/>
    </row>
    <row r="104" spans="3:16" ht="20.25" x14ac:dyDescent="0.3">
      <c r="D104" s="70"/>
      <c r="E104" s="71"/>
      <c r="F104" s="72"/>
      <c r="G104" s="73"/>
      <c r="H104" s="74"/>
      <c r="I104" s="74"/>
      <c r="J104" s="75"/>
      <c r="K104" s="75"/>
      <c r="L104" s="75"/>
      <c r="M104" s="76"/>
      <c r="N104" s="77"/>
      <c r="O104" s="66"/>
    </row>
    <row r="105" spans="3:16" ht="20.25" x14ac:dyDescent="0.25">
      <c r="D105" s="56" t="s">
        <v>144</v>
      </c>
      <c r="E105" s="56"/>
      <c r="F105" s="56"/>
      <c r="G105" s="56"/>
      <c r="H105" s="56"/>
      <c r="I105" s="56"/>
      <c r="J105" s="56"/>
      <c r="K105" s="56"/>
      <c r="L105" s="56"/>
      <c r="M105" s="56"/>
      <c r="N105" s="56"/>
    </row>
    <row r="106" spans="3:16" ht="21" thickBot="1" x14ac:dyDescent="0.3">
      <c r="D106" s="78">
        <f>+D5</f>
        <v>46112</v>
      </c>
      <c r="E106" s="78"/>
      <c r="F106" s="78"/>
      <c r="G106" s="78"/>
      <c r="H106" s="78"/>
      <c r="I106" s="78"/>
      <c r="J106" s="78"/>
      <c r="K106" s="78"/>
      <c r="L106" s="78"/>
      <c r="M106" s="78"/>
      <c r="N106" s="78"/>
    </row>
    <row r="107" spans="3:16" ht="81" x14ac:dyDescent="0.25">
      <c r="D107" s="79" t="s">
        <v>145</v>
      </c>
      <c r="E107" s="79" t="s">
        <v>4</v>
      </c>
      <c r="F107" s="80" t="s">
        <v>5</v>
      </c>
      <c r="G107" s="81" t="s">
        <v>6</v>
      </c>
      <c r="H107" s="82" t="s">
        <v>7</v>
      </c>
      <c r="I107" s="82" t="s">
        <v>146</v>
      </c>
      <c r="J107" s="82" t="s">
        <v>147</v>
      </c>
      <c r="K107" s="82" t="s">
        <v>148</v>
      </c>
      <c r="L107" s="82" t="s">
        <v>149</v>
      </c>
      <c r="M107" s="82" t="s">
        <v>150</v>
      </c>
      <c r="N107" s="82" t="s">
        <v>151</v>
      </c>
      <c r="O107" s="9" t="s">
        <v>14</v>
      </c>
    </row>
    <row r="108" spans="3:16" ht="20.25" x14ac:dyDescent="0.3">
      <c r="D108" s="28" t="s">
        <v>152</v>
      </c>
      <c r="E108" s="31" t="s">
        <v>153</v>
      </c>
      <c r="F108" s="31" t="s">
        <v>154</v>
      </c>
      <c r="G108" s="83">
        <v>17767.120000000003</v>
      </c>
      <c r="H108" s="26">
        <v>45961</v>
      </c>
      <c r="I108" s="27">
        <v>0</v>
      </c>
      <c r="J108" s="28"/>
      <c r="K108" s="28" t="s">
        <v>155</v>
      </c>
      <c r="L108" s="27">
        <f>(+G108-I108)*M108</f>
        <v>1281226.1108640002</v>
      </c>
      <c r="M108" s="84">
        <v>72.112200000000001</v>
      </c>
      <c r="N108" s="85"/>
      <c r="O108" s="19">
        <f t="shared" ref="O108:O113" si="61">+$D$5-P108</f>
        <v>121</v>
      </c>
      <c r="P108" s="86">
        <f>+H108+30</f>
        <v>45991</v>
      </c>
    </row>
    <row r="109" spans="3:16" ht="20.25" x14ac:dyDescent="0.3">
      <c r="D109" s="28" t="s">
        <v>156</v>
      </c>
      <c r="E109" s="31" t="s">
        <v>157</v>
      </c>
      <c r="F109" s="31" t="s">
        <v>154</v>
      </c>
      <c r="G109" s="83">
        <v>1575</v>
      </c>
      <c r="H109" s="26">
        <v>46059</v>
      </c>
      <c r="I109" s="27">
        <v>0</v>
      </c>
      <c r="J109" s="28"/>
      <c r="K109" s="28" t="s">
        <v>158</v>
      </c>
      <c r="L109" s="27">
        <f>(+G109-I109)*M109</f>
        <v>96266.992499999993</v>
      </c>
      <c r="M109" s="84">
        <v>61.121899999999997</v>
      </c>
      <c r="N109" s="85"/>
      <c r="O109" s="19">
        <f t="shared" si="61"/>
        <v>23</v>
      </c>
      <c r="P109" s="86">
        <f t="shared" ref="P109:P112" si="62">+H109+30</f>
        <v>46089</v>
      </c>
    </row>
    <row r="110" spans="3:16" ht="20.25" hidden="1" x14ac:dyDescent="0.3">
      <c r="D110" s="28"/>
      <c r="E110" s="31"/>
      <c r="F110" s="31"/>
      <c r="G110" s="83"/>
      <c r="H110" s="26"/>
      <c r="I110" s="27"/>
      <c r="J110" s="28"/>
      <c r="K110" s="28"/>
      <c r="L110" s="27">
        <f t="shared" ref="L110:L113" si="63">+G110*M110</f>
        <v>0</v>
      </c>
      <c r="M110" s="84"/>
      <c r="N110" s="87"/>
      <c r="O110" s="19">
        <f t="shared" si="61"/>
        <v>46082</v>
      </c>
      <c r="P110" s="86">
        <f>+H110+30</f>
        <v>30</v>
      </c>
    </row>
    <row r="111" spans="3:16" ht="20.25" hidden="1" x14ac:dyDescent="0.3">
      <c r="D111" s="28"/>
      <c r="E111" s="31"/>
      <c r="F111" s="31"/>
      <c r="G111" s="83"/>
      <c r="H111" s="26"/>
      <c r="I111" s="27"/>
      <c r="J111" s="88"/>
      <c r="K111" s="28"/>
      <c r="L111" s="27"/>
      <c r="M111" s="84"/>
      <c r="N111" s="87"/>
      <c r="O111" s="19">
        <f t="shared" si="61"/>
        <v>46082</v>
      </c>
      <c r="P111" s="86">
        <f t="shared" si="62"/>
        <v>30</v>
      </c>
    </row>
    <row r="112" spans="3:16" ht="20.25" hidden="1" x14ac:dyDescent="0.3">
      <c r="D112" s="28"/>
      <c r="E112" s="31"/>
      <c r="F112" s="31"/>
      <c r="G112" s="83"/>
      <c r="H112" s="26"/>
      <c r="I112" s="27"/>
      <c r="J112" s="88"/>
      <c r="K112" s="28"/>
      <c r="L112" s="27">
        <f t="shared" si="63"/>
        <v>0</v>
      </c>
      <c r="M112" s="84">
        <v>61.960599999999999</v>
      </c>
      <c r="N112" s="87"/>
      <c r="O112" s="19">
        <f t="shared" si="61"/>
        <v>46082</v>
      </c>
      <c r="P112" s="86">
        <f t="shared" si="62"/>
        <v>30</v>
      </c>
    </row>
    <row r="113" spans="1:16" ht="20.25" hidden="1" x14ac:dyDescent="0.3">
      <c r="D113" s="28"/>
      <c r="E113" s="31"/>
      <c r="F113" s="31"/>
      <c r="G113" s="83"/>
      <c r="H113" s="26"/>
      <c r="I113" s="27"/>
      <c r="J113" s="88"/>
      <c r="K113" s="28"/>
      <c r="L113" s="27">
        <f t="shared" si="63"/>
        <v>0</v>
      </c>
      <c r="M113" s="84"/>
      <c r="N113" s="87"/>
      <c r="O113" s="19">
        <f t="shared" si="61"/>
        <v>46082</v>
      </c>
      <c r="P113" s="86">
        <f>+H113+30</f>
        <v>30</v>
      </c>
    </row>
    <row r="114" spans="1:16" ht="20.25" x14ac:dyDescent="0.3">
      <c r="A114" s="89"/>
      <c r="D114" s="90" t="s">
        <v>159</v>
      </c>
      <c r="E114" s="90"/>
      <c r="F114" s="90"/>
      <c r="G114" s="90"/>
      <c r="H114" s="90"/>
      <c r="I114" s="90"/>
      <c r="J114" s="90"/>
      <c r="K114" s="91"/>
      <c r="L114" s="92">
        <f>SUM(L108:L113)</f>
        <v>1377493.1033640001</v>
      </c>
      <c r="M114" s="93"/>
      <c r="N114" s="94"/>
      <c r="O114" s="66"/>
      <c r="P114" t="s">
        <v>160</v>
      </c>
    </row>
    <row r="115" spans="1:16" x14ac:dyDescent="0.25">
      <c r="D115" s="95"/>
      <c r="E115" s="96"/>
      <c r="F115" s="96"/>
      <c r="G115" s="96"/>
      <c r="H115" s="96"/>
      <c r="I115" s="96"/>
      <c r="J115" s="96"/>
      <c r="K115" s="96"/>
      <c r="L115" s="96"/>
      <c r="M115" s="76"/>
      <c r="N115" s="97"/>
    </row>
    <row r="116" spans="1:16" ht="15.75" thickBot="1" x14ac:dyDescent="0.3">
      <c r="D116" s="95"/>
      <c r="E116" s="96"/>
      <c r="F116" s="96"/>
      <c r="G116" s="96"/>
      <c r="H116" s="96"/>
      <c r="I116" s="96"/>
      <c r="J116" s="96"/>
      <c r="K116" s="96"/>
      <c r="L116" s="96"/>
      <c r="M116" s="76"/>
      <c r="N116" s="97"/>
    </row>
    <row r="117" spans="1:16" ht="21" customHeight="1" thickBot="1" x14ac:dyDescent="0.35">
      <c r="D117" s="98" t="s">
        <v>161</v>
      </c>
      <c r="E117" s="98"/>
      <c r="F117" s="99">
        <f>+G83</f>
        <v>8883118.379999999</v>
      </c>
      <c r="G117" s="100"/>
      <c r="H117" s="100"/>
      <c r="I117" s="100"/>
      <c r="J117" s="101" t="s">
        <v>162</v>
      </c>
      <c r="K117" s="102"/>
      <c r="L117" s="103"/>
      <c r="M117" s="103"/>
      <c r="N117" s="104"/>
    </row>
    <row r="118" spans="1:16" ht="21" customHeight="1" thickBot="1" x14ac:dyDescent="0.35">
      <c r="D118" s="105"/>
      <c r="E118" s="106" t="s">
        <v>163</v>
      </c>
      <c r="F118" s="99">
        <f>+L114</f>
        <v>1377493.1033640001</v>
      </c>
      <c r="G118" s="100"/>
      <c r="H118" s="100"/>
      <c r="I118" s="100"/>
      <c r="J118" s="107"/>
      <c r="K118" s="108"/>
      <c r="L118" s="109"/>
      <c r="M118" s="109"/>
      <c r="N118" s="110"/>
    </row>
    <row r="119" spans="1:16" ht="21" customHeight="1" x14ac:dyDescent="0.3">
      <c r="D119" s="98" t="s">
        <v>164</v>
      </c>
      <c r="E119" s="98"/>
      <c r="F119" s="99">
        <f>SUM(F117:F118)</f>
        <v>10260611.483363999</v>
      </c>
      <c r="G119" s="107"/>
      <c r="H119" s="107"/>
      <c r="I119" s="107"/>
      <c r="J119" s="107"/>
      <c r="K119" s="111"/>
      <c r="L119" s="107"/>
      <c r="M119" s="112"/>
      <c r="N119" s="113"/>
    </row>
    <row r="120" spans="1:16" ht="21" customHeight="1" x14ac:dyDescent="0.3">
      <c r="D120" s="107"/>
      <c r="E120" s="114"/>
      <c r="F120" s="115"/>
      <c r="G120" s="107"/>
      <c r="H120" s="107"/>
      <c r="I120" s="107"/>
      <c r="J120" s="107"/>
      <c r="K120" s="107"/>
      <c r="L120" s="107"/>
      <c r="M120" s="112"/>
      <c r="N120" s="113"/>
    </row>
    <row r="121" spans="1:16" ht="21" customHeight="1" x14ac:dyDescent="0.3">
      <c r="D121" s="107"/>
      <c r="E121" s="114"/>
      <c r="F121" s="115"/>
      <c r="G121" s="107"/>
      <c r="H121" s="107"/>
      <c r="I121" s="107"/>
      <c r="J121" s="107"/>
      <c r="K121" s="107"/>
      <c r="L121" s="107"/>
      <c r="M121" s="112"/>
      <c r="N121" s="113"/>
    </row>
    <row r="122" spans="1:16" ht="21" customHeight="1" x14ac:dyDescent="0.3">
      <c r="D122" s="107"/>
      <c r="E122" s="114"/>
      <c r="F122" s="115"/>
      <c r="G122" s="107"/>
      <c r="H122" s="107"/>
      <c r="I122" s="107"/>
      <c r="J122" s="107"/>
      <c r="K122" s="107"/>
      <c r="L122" s="107"/>
      <c r="M122" s="112"/>
      <c r="N122" s="113"/>
    </row>
    <row r="123" spans="1:16" ht="21" customHeight="1" x14ac:dyDescent="0.3">
      <c r="D123" s="106"/>
      <c r="E123" s="116"/>
      <c r="F123" s="117" t="s">
        <v>165</v>
      </c>
      <c r="G123" s="117"/>
      <c r="H123" s="117"/>
      <c r="I123" s="117"/>
      <c r="J123" s="107"/>
      <c r="K123" s="107"/>
      <c r="L123" s="107"/>
      <c r="M123" s="112"/>
      <c r="N123" s="113"/>
    </row>
    <row r="124" spans="1:16" ht="21" customHeight="1" x14ac:dyDescent="0.3">
      <c r="D124" s="107"/>
      <c r="E124" s="116"/>
      <c r="F124" s="118"/>
      <c r="G124" s="107"/>
      <c r="H124" s="100"/>
      <c r="I124" s="107"/>
      <c r="J124" s="107"/>
      <c r="K124" s="107"/>
      <c r="L124" s="107"/>
      <c r="M124" s="112"/>
      <c r="N124" s="113"/>
    </row>
    <row r="125" spans="1:16" ht="21" customHeight="1" x14ac:dyDescent="0.3">
      <c r="D125" s="106"/>
      <c r="E125" s="114"/>
      <c r="F125" s="115"/>
      <c r="G125" s="107"/>
      <c r="H125" s="107"/>
      <c r="I125" s="100"/>
      <c r="J125" s="107"/>
      <c r="K125" s="107"/>
      <c r="L125" s="107"/>
      <c r="M125" s="112"/>
      <c r="N125" s="113"/>
    </row>
    <row r="126" spans="1:16" ht="21" customHeight="1" x14ac:dyDescent="0.3">
      <c r="D126" s="117" t="s">
        <v>166</v>
      </c>
      <c r="E126" s="117"/>
      <c r="F126" s="115"/>
      <c r="G126" s="107"/>
      <c r="H126" s="107"/>
      <c r="I126" s="100"/>
      <c r="J126" s="107"/>
      <c r="K126" s="117" t="s">
        <v>167</v>
      </c>
      <c r="L126" s="117"/>
      <c r="M126" s="117"/>
      <c r="N126" s="113"/>
    </row>
    <row r="127" spans="1:16" x14ac:dyDescent="0.25">
      <c r="D127" s="95"/>
      <c r="E127" s="96"/>
      <c r="F127" s="96"/>
      <c r="G127" s="96"/>
      <c r="H127" s="96"/>
      <c r="I127" s="96"/>
      <c r="J127" s="96"/>
      <c r="K127" s="96"/>
      <c r="L127" s="96"/>
      <c r="M127" s="76"/>
      <c r="N127" s="97"/>
    </row>
    <row r="128" spans="1:16" ht="18" customHeight="1" x14ac:dyDescent="0.35">
      <c r="D128" s="119"/>
      <c r="E128" s="119"/>
      <c r="F128" s="119"/>
      <c r="G128" s="119"/>
      <c r="H128" s="119"/>
      <c r="I128" s="119"/>
      <c r="J128" s="119"/>
      <c r="K128" s="119"/>
      <c r="L128" s="119"/>
      <c r="M128" s="120"/>
      <c r="N128" s="121"/>
    </row>
    <row r="129" spans="4:14" ht="21" x14ac:dyDescent="0.35">
      <c r="D129" s="119"/>
      <c r="E129" s="119"/>
      <c r="F129" s="119"/>
      <c r="G129" s="119"/>
      <c r="H129" s="119"/>
      <c r="I129" s="119"/>
      <c r="J129" s="119"/>
      <c r="K129" s="119"/>
      <c r="L129" s="119"/>
      <c r="M129" s="120"/>
      <c r="N129" s="121"/>
    </row>
    <row r="130" spans="4:14" ht="21" x14ac:dyDescent="0.35">
      <c r="D130" s="119"/>
      <c r="E130" s="119"/>
      <c r="F130" s="119"/>
      <c r="G130" s="119"/>
      <c r="H130" s="119"/>
      <c r="I130" s="119"/>
      <c r="J130" s="119"/>
      <c r="K130" s="119"/>
      <c r="L130" s="119"/>
      <c r="M130" s="120"/>
      <c r="N130" s="121"/>
    </row>
    <row r="132" spans="4:14" ht="15.75" thickBot="1" x14ac:dyDescent="0.3"/>
    <row r="133" spans="4:14" x14ac:dyDescent="0.25">
      <c r="D133" s="124" t="s">
        <v>168</v>
      </c>
      <c r="E133" s="125"/>
    </row>
    <row r="134" spans="4:14" x14ac:dyDescent="0.25">
      <c r="D134" s="126"/>
      <c r="E134" s="127"/>
    </row>
    <row r="135" spans="4:14" x14ac:dyDescent="0.25">
      <c r="D135" s="126"/>
      <c r="E135" s="127"/>
    </row>
    <row r="136" spans="4:14" x14ac:dyDescent="0.25">
      <c r="D136" s="126"/>
      <c r="E136" s="127"/>
    </row>
    <row r="137" spans="4:14" x14ac:dyDescent="0.25">
      <c r="D137" s="126"/>
      <c r="E137" s="127"/>
    </row>
    <row r="138" spans="4:14" x14ac:dyDescent="0.25">
      <c r="D138" s="126"/>
      <c r="E138" s="127"/>
    </row>
    <row r="139" spans="4:14" ht="15.75" thickBot="1" x14ac:dyDescent="0.3">
      <c r="D139" s="128"/>
      <c r="E139" s="129"/>
    </row>
  </sheetData>
  <autoFilter ref="D6:O6" xr:uid="{2704CEB7-8494-425B-AF73-DEC6558E029E}"/>
  <mergeCells count="18">
    <mergeCell ref="D119:E119"/>
    <mergeCell ref="F123:I123"/>
    <mergeCell ref="D126:E126"/>
    <mergeCell ref="K126:M126"/>
    <mergeCell ref="D133:E139"/>
    <mergeCell ref="D89:N89"/>
    <mergeCell ref="D100:F100"/>
    <mergeCell ref="D105:N105"/>
    <mergeCell ref="D106:N106"/>
    <mergeCell ref="D114:J114"/>
    <mergeCell ref="D117:E117"/>
    <mergeCell ref="K117:N118"/>
    <mergeCell ref="D2:N2"/>
    <mergeCell ref="D3:N3"/>
    <mergeCell ref="D4:N4"/>
    <mergeCell ref="D5:N5"/>
    <mergeCell ref="D83:F83"/>
    <mergeCell ref="D88:N88"/>
  </mergeCells>
  <printOptions horizontalCentered="1"/>
  <pageMargins left="0.70866141732283472" right="0.70866141732283472" top="0.74803149606299213" bottom="0.74803149606299213" header="0.31496062992125984" footer="0.31496062992125984"/>
  <pageSetup paperSize="5" scale="26" orientation="landscape" r:id="rId1"/>
  <rowBreaks count="1" manualBreakCount="1">
    <brk id="86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CXP  MARZO 2026</vt:lpstr>
      <vt:lpstr>'CXP  MARZO 2026'!Área_de_impresión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Narda Gil</dc:creator>
  <cp:lastModifiedBy>Narda Gil</cp:lastModifiedBy>
  <dcterms:created xsi:type="dcterms:W3CDTF">2026-04-13T19:30:49Z</dcterms:created>
  <dcterms:modified xsi:type="dcterms:W3CDTF">2026-04-13T19:33:54Z</dcterms:modified>
</cp:coreProperties>
</file>