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ngil\Desktop\"/>
    </mc:Choice>
  </mc:AlternateContent>
  <xr:revisionPtr revIDLastSave="0" documentId="8_{DF7C9EE0-EA13-4993-A321-2AA0780595BC}" xr6:coauthVersionLast="47" xr6:coauthVersionMax="47" xr10:uidLastSave="{00000000-0000-0000-0000-000000000000}"/>
  <bookViews>
    <workbookView xWindow="-120" yWindow="-120" windowWidth="29040" windowHeight="15840" xr2:uid="{26D685D7-5D5B-4727-B115-B236F1942EF4}"/>
  </bookViews>
  <sheets>
    <sheet name="CXP  FEBRERO 2026" sheetId="1" r:id="rId1"/>
  </sheets>
  <definedNames>
    <definedName name="_xlnm._FilterDatabase" localSheetId="0" hidden="1">'CXP  FEBRERO 2026'!$D$6:$O$6</definedName>
    <definedName name="_xlnm.Print_Area" localSheetId="0">'CXP  FEBRERO 2026'!$C$1:$O$121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6" i="1" l="1"/>
  <c r="F110" i="1" s="1"/>
  <c r="P105" i="1"/>
  <c r="O105" i="1"/>
  <c r="L105" i="1"/>
  <c r="P104" i="1"/>
  <c r="O104" i="1" s="1"/>
  <c r="L104" i="1"/>
  <c r="P103" i="1"/>
  <c r="O103" i="1"/>
  <c r="P102" i="1"/>
  <c r="O102" i="1"/>
  <c r="L102" i="1"/>
  <c r="P101" i="1"/>
  <c r="O101" i="1" s="1"/>
  <c r="L101" i="1"/>
  <c r="P100" i="1"/>
  <c r="O100" i="1"/>
  <c r="L100" i="1"/>
  <c r="D98" i="1"/>
  <c r="G92" i="1"/>
  <c r="O91" i="1"/>
  <c r="N91" i="1"/>
  <c r="M91" i="1"/>
  <c r="L91" i="1"/>
  <c r="K91" i="1"/>
  <c r="J91" i="1"/>
  <c r="O90" i="1"/>
  <c r="N90" i="1"/>
  <c r="M90" i="1"/>
  <c r="L90" i="1"/>
  <c r="K90" i="1"/>
  <c r="J90" i="1"/>
  <c r="O89" i="1"/>
  <c r="M89" i="1" s="1"/>
  <c r="N89" i="1"/>
  <c r="L89" i="1"/>
  <c r="K89" i="1"/>
  <c r="J89" i="1"/>
  <c r="O88" i="1"/>
  <c r="N88" i="1"/>
  <c r="M88" i="1"/>
  <c r="L88" i="1"/>
  <c r="K88" i="1"/>
  <c r="J88" i="1"/>
  <c r="O87" i="1"/>
  <c r="M87" i="1" s="1"/>
  <c r="N87" i="1"/>
  <c r="L87" i="1"/>
  <c r="K87" i="1"/>
  <c r="J87" i="1"/>
  <c r="O86" i="1"/>
  <c r="N86" i="1"/>
  <c r="M86" i="1"/>
  <c r="L86" i="1"/>
  <c r="K86" i="1"/>
  <c r="J86" i="1"/>
  <c r="O85" i="1"/>
  <c r="M85" i="1" s="1"/>
  <c r="N85" i="1"/>
  <c r="L85" i="1"/>
  <c r="K85" i="1"/>
  <c r="J85" i="1"/>
  <c r="O84" i="1"/>
  <c r="N84" i="1"/>
  <c r="M84" i="1"/>
  <c r="L84" i="1"/>
  <c r="K84" i="1"/>
  <c r="J84" i="1"/>
  <c r="O83" i="1"/>
  <c r="J83" i="1"/>
  <c r="J92" i="1" s="1"/>
  <c r="I74" i="1"/>
  <c r="O74" i="1" s="1"/>
  <c r="O73" i="1"/>
  <c r="M73" i="1" s="1"/>
  <c r="N73" i="1"/>
  <c r="J73" i="1"/>
  <c r="I73" i="1"/>
  <c r="O72" i="1"/>
  <c r="L72" i="1" s="1"/>
  <c r="M72" i="1"/>
  <c r="K72" i="1"/>
  <c r="J72" i="1"/>
  <c r="I72" i="1"/>
  <c r="M71" i="1"/>
  <c r="I71" i="1"/>
  <c r="O71" i="1" s="1"/>
  <c r="K71" i="1" s="1"/>
  <c r="I70" i="1"/>
  <c r="O70" i="1" s="1"/>
  <c r="O69" i="1"/>
  <c r="M69" i="1" s="1"/>
  <c r="L69" i="1"/>
  <c r="K69" i="1"/>
  <c r="J69" i="1"/>
  <c r="I69" i="1"/>
  <c r="I68" i="1"/>
  <c r="O68" i="1" s="1"/>
  <c r="L67" i="1"/>
  <c r="J67" i="1"/>
  <c r="I67" i="1"/>
  <c r="O67" i="1" s="1"/>
  <c r="K67" i="1" s="1"/>
  <c r="M66" i="1"/>
  <c r="L66" i="1"/>
  <c r="I66" i="1"/>
  <c r="O66" i="1" s="1"/>
  <c r="O65" i="1"/>
  <c r="N65" i="1"/>
  <c r="J65" i="1"/>
  <c r="I65" i="1"/>
  <c r="O64" i="1"/>
  <c r="L64" i="1" s="1"/>
  <c r="M64" i="1"/>
  <c r="K64" i="1"/>
  <c r="J64" i="1"/>
  <c r="I64" i="1"/>
  <c r="N63" i="1"/>
  <c r="M63" i="1"/>
  <c r="I63" i="1"/>
  <c r="O63" i="1" s="1"/>
  <c r="I62" i="1"/>
  <c r="O62" i="1" s="1"/>
  <c r="O61" i="1"/>
  <c r="M61" i="1" s="1"/>
  <c r="L61" i="1"/>
  <c r="K61" i="1"/>
  <c r="J61" i="1"/>
  <c r="I61" i="1"/>
  <c r="O60" i="1"/>
  <c r="N60" i="1"/>
  <c r="J60" i="1"/>
  <c r="I60" i="1"/>
  <c r="L59" i="1"/>
  <c r="J59" i="1"/>
  <c r="I59" i="1"/>
  <c r="O59" i="1" s="1"/>
  <c r="K59" i="1" s="1"/>
  <c r="I58" i="1"/>
  <c r="O58" i="1" s="1"/>
  <c r="O57" i="1"/>
  <c r="N57" i="1" s="1"/>
  <c r="I57" i="1"/>
  <c r="O56" i="1"/>
  <c r="L56" i="1" s="1"/>
  <c r="M56" i="1"/>
  <c r="K56" i="1"/>
  <c r="J56" i="1"/>
  <c r="I56" i="1"/>
  <c r="I55" i="1"/>
  <c r="O55" i="1" s="1"/>
  <c r="O54" i="1"/>
  <c r="K54" i="1" s="1"/>
  <c r="I54" i="1"/>
  <c r="O53" i="1"/>
  <c r="M53" i="1" s="1"/>
  <c r="L53" i="1"/>
  <c r="K53" i="1"/>
  <c r="J53" i="1"/>
  <c r="I53" i="1"/>
  <c r="O52" i="1"/>
  <c r="N52" i="1" s="1"/>
  <c r="I52" i="1"/>
  <c r="L51" i="1"/>
  <c r="J51" i="1"/>
  <c r="I51" i="1"/>
  <c r="O51" i="1" s="1"/>
  <c r="K51" i="1" s="1"/>
  <c r="M50" i="1"/>
  <c r="L50" i="1"/>
  <c r="I50" i="1"/>
  <c r="O50" i="1" s="1"/>
  <c r="O49" i="1"/>
  <c r="N49" i="1"/>
  <c r="J49" i="1"/>
  <c r="I49" i="1"/>
  <c r="O48" i="1"/>
  <c r="L48" i="1" s="1"/>
  <c r="M48" i="1"/>
  <c r="K48" i="1"/>
  <c r="J48" i="1"/>
  <c r="I48" i="1"/>
  <c r="N47" i="1"/>
  <c r="M47" i="1"/>
  <c r="I47" i="1"/>
  <c r="O47" i="1" s="1"/>
  <c r="O46" i="1"/>
  <c r="M46" i="1"/>
  <c r="I46" i="1"/>
  <c r="O45" i="1"/>
  <c r="L45" i="1"/>
  <c r="I45" i="1"/>
  <c r="I44" i="1"/>
  <c r="O44" i="1" s="1"/>
  <c r="I43" i="1"/>
  <c r="O43" i="1" s="1"/>
  <c r="N43" i="1" s="1"/>
  <c r="I42" i="1"/>
  <c r="O42" i="1" s="1"/>
  <c r="M42" i="1" s="1"/>
  <c r="O41" i="1"/>
  <c r="N41" i="1"/>
  <c r="L41" i="1"/>
  <c r="J41" i="1"/>
  <c r="I41" i="1"/>
  <c r="O40" i="1"/>
  <c r="M40" i="1"/>
  <c r="K40" i="1"/>
  <c r="I40" i="1"/>
  <c r="N39" i="1"/>
  <c r="M39" i="1"/>
  <c r="I39" i="1"/>
  <c r="O39" i="1" s="1"/>
  <c r="O38" i="1"/>
  <c r="M38" i="1"/>
  <c r="I38" i="1"/>
  <c r="O37" i="1"/>
  <c r="L37" i="1"/>
  <c r="I37" i="1"/>
  <c r="I36" i="1"/>
  <c r="O36" i="1" s="1"/>
  <c r="I35" i="1"/>
  <c r="O35" i="1" s="1"/>
  <c r="N35" i="1" s="1"/>
  <c r="I34" i="1"/>
  <c r="O34" i="1" s="1"/>
  <c r="O33" i="1"/>
  <c r="N33" i="1"/>
  <c r="L33" i="1"/>
  <c r="J33" i="1"/>
  <c r="I33" i="1"/>
  <c r="O32" i="1"/>
  <c r="M32" i="1"/>
  <c r="K32" i="1"/>
  <c r="I32" i="1"/>
  <c r="N31" i="1"/>
  <c r="M31" i="1"/>
  <c r="I31" i="1"/>
  <c r="O31" i="1" s="1"/>
  <c r="O30" i="1"/>
  <c r="M30" i="1"/>
  <c r="I30" i="1"/>
  <c r="O29" i="1"/>
  <c r="L29" i="1"/>
  <c r="I29" i="1"/>
  <c r="I28" i="1"/>
  <c r="O28" i="1" s="1"/>
  <c r="I27" i="1"/>
  <c r="O27" i="1" s="1"/>
  <c r="I26" i="1"/>
  <c r="O26" i="1" s="1"/>
  <c r="M26" i="1" s="1"/>
  <c r="O25" i="1"/>
  <c r="N25" i="1"/>
  <c r="L25" i="1"/>
  <c r="J25" i="1"/>
  <c r="I25" i="1"/>
  <c r="O24" i="1"/>
  <c r="M24" i="1"/>
  <c r="K24" i="1"/>
  <c r="I24" i="1"/>
  <c r="I23" i="1"/>
  <c r="O23" i="1" s="1"/>
  <c r="M22" i="1"/>
  <c r="L22" i="1"/>
  <c r="J22" i="1"/>
  <c r="I22" i="1"/>
  <c r="O22" i="1" s="1"/>
  <c r="K22" i="1" s="1"/>
  <c r="I21" i="1"/>
  <c r="O21" i="1" s="1"/>
  <c r="O20" i="1"/>
  <c r="M20" i="1" s="1"/>
  <c r="N20" i="1"/>
  <c r="J20" i="1"/>
  <c r="I20" i="1"/>
  <c r="I19" i="1"/>
  <c r="O19" i="1" s="1"/>
  <c r="M18" i="1"/>
  <c r="I18" i="1"/>
  <c r="O18" i="1" s="1"/>
  <c r="K18" i="1" s="1"/>
  <c r="I17" i="1"/>
  <c r="O17" i="1" s="1"/>
  <c r="O16" i="1"/>
  <c r="M16" i="1" s="1"/>
  <c r="N16" i="1"/>
  <c r="L16" i="1"/>
  <c r="K16" i="1"/>
  <c r="J16" i="1"/>
  <c r="I16" i="1"/>
  <c r="I15" i="1"/>
  <c r="O15" i="1" s="1"/>
  <c r="M14" i="1"/>
  <c r="L14" i="1"/>
  <c r="J14" i="1"/>
  <c r="I14" i="1"/>
  <c r="O14" i="1" s="1"/>
  <c r="K14" i="1" s="1"/>
  <c r="I13" i="1"/>
  <c r="O13" i="1" s="1"/>
  <c r="O12" i="1"/>
  <c r="M12" i="1" s="1"/>
  <c r="N12" i="1"/>
  <c r="J12" i="1"/>
  <c r="I12" i="1"/>
  <c r="I11" i="1"/>
  <c r="O11" i="1" s="1"/>
  <c r="M10" i="1"/>
  <c r="I10" i="1"/>
  <c r="O10" i="1" s="1"/>
  <c r="K10" i="1" s="1"/>
  <c r="I9" i="1"/>
  <c r="O9" i="1" s="1"/>
  <c r="O8" i="1"/>
  <c r="M8" i="1" s="1"/>
  <c r="N8" i="1"/>
  <c r="L8" i="1"/>
  <c r="K8" i="1"/>
  <c r="J8" i="1"/>
  <c r="I8" i="1"/>
  <c r="G8" i="1"/>
  <c r="O7" i="1"/>
  <c r="M7" i="1" s="1"/>
  <c r="J7" i="1"/>
  <c r="I7" i="1"/>
  <c r="G7" i="1"/>
  <c r="C7" i="1" a="1"/>
  <c r="C7" i="1" s="1"/>
  <c r="L23" i="1" l="1"/>
  <c r="M23" i="1"/>
  <c r="K23" i="1"/>
  <c r="J23" i="1"/>
  <c r="N23" i="1"/>
  <c r="L11" i="1"/>
  <c r="K11" i="1"/>
  <c r="J11" i="1"/>
  <c r="N11" i="1"/>
  <c r="M11" i="1"/>
  <c r="L19" i="1"/>
  <c r="J19" i="1"/>
  <c r="N19" i="1"/>
  <c r="M19" i="1"/>
  <c r="K19" i="1"/>
  <c r="L44" i="1"/>
  <c r="K44" i="1"/>
  <c r="N44" i="1"/>
  <c r="M44" i="1"/>
  <c r="J44" i="1"/>
  <c r="N70" i="1"/>
  <c r="J70" i="1"/>
  <c r="M70" i="1"/>
  <c r="L70" i="1"/>
  <c r="K70" i="1"/>
  <c r="L15" i="1"/>
  <c r="N15" i="1"/>
  <c r="M15" i="1"/>
  <c r="K15" i="1"/>
  <c r="J15" i="1"/>
  <c r="L28" i="1"/>
  <c r="K28" i="1"/>
  <c r="N28" i="1"/>
  <c r="M28" i="1"/>
  <c r="J28" i="1"/>
  <c r="L36" i="1"/>
  <c r="K36" i="1"/>
  <c r="N36" i="1"/>
  <c r="M36" i="1"/>
  <c r="J36" i="1"/>
  <c r="N62" i="1"/>
  <c r="J62" i="1"/>
  <c r="M62" i="1"/>
  <c r="L62" i="1"/>
  <c r="K62" i="1"/>
  <c r="N9" i="1"/>
  <c r="J9" i="1"/>
  <c r="J75" i="1" s="1"/>
  <c r="M9" i="1"/>
  <c r="L9" i="1"/>
  <c r="K9" i="1"/>
  <c r="N13" i="1"/>
  <c r="J13" i="1"/>
  <c r="L13" i="1"/>
  <c r="K13" i="1"/>
  <c r="M13" i="1"/>
  <c r="M75" i="1" s="1"/>
  <c r="N17" i="1"/>
  <c r="J17" i="1"/>
  <c r="M17" i="1"/>
  <c r="L17" i="1"/>
  <c r="K17" i="1"/>
  <c r="N21" i="1"/>
  <c r="J21" i="1"/>
  <c r="K21" i="1"/>
  <c r="M21" i="1"/>
  <c r="L21" i="1"/>
  <c r="K27" i="1"/>
  <c r="M27" i="1"/>
  <c r="N34" i="1"/>
  <c r="J34" i="1"/>
  <c r="K7" i="1"/>
  <c r="N10" i="1"/>
  <c r="N18" i="1"/>
  <c r="K26" i="1"/>
  <c r="J27" i="1"/>
  <c r="M29" i="1"/>
  <c r="N29" i="1"/>
  <c r="N30" i="1"/>
  <c r="J30" i="1"/>
  <c r="L30" i="1"/>
  <c r="K34" i="1"/>
  <c r="J35" i="1"/>
  <c r="M37" i="1"/>
  <c r="N37" i="1"/>
  <c r="N38" i="1"/>
  <c r="J38" i="1"/>
  <c r="L38" i="1"/>
  <c r="K42" i="1"/>
  <c r="J43" i="1"/>
  <c r="M45" i="1"/>
  <c r="N45" i="1"/>
  <c r="N46" i="1"/>
  <c r="J46" i="1"/>
  <c r="L46" i="1"/>
  <c r="K55" i="1"/>
  <c r="L55" i="1"/>
  <c r="J55" i="1"/>
  <c r="N58" i="1"/>
  <c r="J58" i="1"/>
  <c r="K58" i="1"/>
  <c r="L68" i="1"/>
  <c r="M68" i="1"/>
  <c r="K68" i="1"/>
  <c r="J68" i="1"/>
  <c r="N74" i="1"/>
  <c r="J74" i="1"/>
  <c r="K74" i="1"/>
  <c r="M74" i="1"/>
  <c r="M83" i="1"/>
  <c r="M92" i="1" s="1"/>
  <c r="N83" i="1"/>
  <c r="N92" i="1" s="1"/>
  <c r="L83" i="1"/>
  <c r="L92" i="1" s="1"/>
  <c r="K83" i="1"/>
  <c r="K92" i="1" s="1"/>
  <c r="G75" i="1"/>
  <c r="F109" i="1" s="1"/>
  <c r="F111" i="1" s="1"/>
  <c r="L7" i="1"/>
  <c r="J10" i="1"/>
  <c r="K12" i="1"/>
  <c r="J18" i="1"/>
  <c r="K20" i="1"/>
  <c r="L24" i="1"/>
  <c r="N24" i="1"/>
  <c r="L26" i="1"/>
  <c r="L27" i="1"/>
  <c r="J29" i="1"/>
  <c r="K31" i="1"/>
  <c r="J31" i="1"/>
  <c r="L32" i="1"/>
  <c r="N32" i="1"/>
  <c r="L34" i="1"/>
  <c r="L35" i="1"/>
  <c r="J37" i="1"/>
  <c r="K39" i="1"/>
  <c r="J39" i="1"/>
  <c r="L40" i="1"/>
  <c r="N40" i="1"/>
  <c r="L42" i="1"/>
  <c r="L43" i="1"/>
  <c r="J45" i="1"/>
  <c r="K47" i="1"/>
  <c r="J47" i="1"/>
  <c r="M49" i="1"/>
  <c r="L49" i="1"/>
  <c r="K49" i="1"/>
  <c r="J52" i="1"/>
  <c r="M55" i="1"/>
  <c r="J57" i="1"/>
  <c r="L58" i="1"/>
  <c r="L60" i="1"/>
  <c r="M60" i="1"/>
  <c r="K60" i="1"/>
  <c r="M65" i="1"/>
  <c r="L65" i="1"/>
  <c r="K65" i="1"/>
  <c r="N68" i="1"/>
  <c r="L74" i="1"/>
  <c r="N7" i="1"/>
  <c r="L10" i="1"/>
  <c r="L12" i="1"/>
  <c r="N14" i="1"/>
  <c r="L18" i="1"/>
  <c r="L20" i="1"/>
  <c r="N22" i="1"/>
  <c r="J24" i="1"/>
  <c r="M25" i="1"/>
  <c r="K25" i="1"/>
  <c r="N27" i="1"/>
  <c r="K29" i="1"/>
  <c r="K30" i="1"/>
  <c r="L31" i="1"/>
  <c r="J32" i="1"/>
  <c r="M33" i="1"/>
  <c r="K33" i="1"/>
  <c r="M34" i="1"/>
  <c r="K37" i="1"/>
  <c r="K38" i="1"/>
  <c r="L39" i="1"/>
  <c r="J40" i="1"/>
  <c r="M41" i="1"/>
  <c r="K41" i="1"/>
  <c r="K45" i="1"/>
  <c r="K46" i="1"/>
  <c r="L47" i="1"/>
  <c r="N50" i="1"/>
  <c r="J50" i="1"/>
  <c r="K50" i="1"/>
  <c r="N55" i="1"/>
  <c r="M58" i="1"/>
  <c r="K63" i="1"/>
  <c r="L63" i="1"/>
  <c r="J63" i="1"/>
  <c r="N66" i="1"/>
  <c r="J66" i="1"/>
  <c r="K66" i="1"/>
  <c r="N26" i="1"/>
  <c r="J26" i="1"/>
  <c r="K35" i="1"/>
  <c r="M35" i="1"/>
  <c r="N42" i="1"/>
  <c r="J42" i="1"/>
  <c r="K43" i="1"/>
  <c r="M43" i="1"/>
  <c r="L52" i="1"/>
  <c r="M52" i="1"/>
  <c r="K52" i="1"/>
  <c r="N54" i="1"/>
  <c r="J54" i="1"/>
  <c r="M54" i="1"/>
  <c r="L54" i="1"/>
  <c r="M57" i="1"/>
  <c r="L57" i="1"/>
  <c r="K57" i="1"/>
  <c r="N71" i="1"/>
  <c r="N48" i="1"/>
  <c r="M51" i="1"/>
  <c r="N53" i="1"/>
  <c r="N56" i="1"/>
  <c r="M59" i="1"/>
  <c r="N61" i="1"/>
  <c r="N64" i="1"/>
  <c r="M67" i="1"/>
  <c r="N69" i="1"/>
  <c r="J71" i="1"/>
  <c r="N72" i="1"/>
  <c r="K73" i="1"/>
  <c r="N51" i="1"/>
  <c r="N59" i="1"/>
  <c r="N67" i="1"/>
  <c r="L71" i="1"/>
  <c r="L73" i="1"/>
  <c r="O75" i="1" l="1"/>
  <c r="L75" i="1"/>
  <c r="N75" i="1"/>
  <c r="K7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<sst xmlns="http://schemas.openxmlformats.org/spreadsheetml/2006/main" count="131" uniqueCount="102">
  <si>
    <t>INSTITUTO DOMINICANA PARA LA CALIDAD</t>
  </si>
  <si>
    <t>RELACIÓN DE FACTURAS PENDIENTES DE PAGO</t>
  </si>
  <si>
    <t>VALORES EN RD$</t>
  </si>
  <si>
    <t>NCF: No.</t>
  </si>
  <si>
    <t>PROVEEDOR</t>
  </si>
  <si>
    <t>CONCEPTO</t>
  </si>
  <si>
    <t>MONTO</t>
  </si>
  <si>
    <t>FECHA FACTURA</t>
  </si>
  <si>
    <t>FECHA DE VENCIMIENTO</t>
  </si>
  <si>
    <t>NO VENCIDAS</t>
  </si>
  <si>
    <t>1-30 días</t>
  </si>
  <si>
    <t>31-60 días</t>
  </si>
  <si>
    <t>61-90 días</t>
  </si>
  <si>
    <t>91-Más días</t>
  </si>
  <si>
    <t>DIAS</t>
  </si>
  <si>
    <t>INDOCAL-CCC-PEPU-2025-0005</t>
  </si>
  <si>
    <t>MARGARITA MARIA BUENO TORRES</t>
  </si>
  <si>
    <t>SERVICIO DE ALQUILER DE LA OFICINA REGIONAL NORTE CORRESPONDIENTE A ENERO 2025 - ENERO 2026</t>
  </si>
  <si>
    <t>SERVICIO DE ALQUILER DE LA OFICINA REGIONAL NORTE CORRESPONDIENTE A ENERO 2026 - FEBRERO 2026</t>
  </si>
  <si>
    <t>E450000006022</t>
  </si>
  <si>
    <t>DIPSA</t>
  </si>
  <si>
    <t>COMPRA DE GASOIL OPTIMO</t>
  </si>
  <si>
    <t>B1500004818</t>
  </si>
  <si>
    <t>LABORATORIOS ORBIS</t>
  </si>
  <si>
    <t>COMPRA DE 70 BOTELLONES DE AGUA</t>
  </si>
  <si>
    <t>B1500004315</t>
  </si>
  <si>
    <t>JARDIN ILUSIONES</t>
  </si>
  <si>
    <t>DECORACION  PREMIOS INDOCAL 2025</t>
  </si>
  <si>
    <t>E450000000044</t>
  </si>
  <si>
    <t>QUIMICOS MULTIPLES</t>
  </si>
  <si>
    <t>COMPRA PRECINTOS DE SEGURIDAD</t>
  </si>
  <si>
    <t>B1500000631</t>
  </si>
  <si>
    <t>JULIO COLON</t>
  </si>
  <si>
    <t>MANTENIMIENTO AIRES ACONDICIONADOS</t>
  </si>
  <si>
    <t>B1500000632</t>
  </si>
  <si>
    <t>B1500000633</t>
  </si>
  <si>
    <t>E450000001223</t>
  </si>
  <si>
    <t>COMPU-OFFICE DOMINICANA</t>
  </si>
  <si>
    <t>COMPRA DE TONERS</t>
  </si>
  <si>
    <t>B1500000217</t>
  </si>
  <si>
    <t>ALIMENTARY LAND</t>
  </si>
  <si>
    <t>COMPRA ALIMENTOS Y BEBIDAS</t>
  </si>
  <si>
    <t>BRYMADA</t>
  </si>
  <si>
    <t>COMPRA SUMINISTROS DE LIMPIEZA</t>
  </si>
  <si>
    <t>E450000000217</t>
  </si>
  <si>
    <t>GTG INDUSTRIAL</t>
  </si>
  <si>
    <t>E450000000218</t>
  </si>
  <si>
    <t>E450000075848</t>
  </si>
  <si>
    <t>EDEESTE</t>
  </si>
  <si>
    <t>SERV. DE ENERGIA ELECTRICA</t>
  </si>
  <si>
    <t>E450000022543</t>
  </si>
  <si>
    <t>AGUA PLANETA AZUL</t>
  </si>
  <si>
    <t>COMPRA DE BOTELLONES DE AGUA</t>
  </si>
  <si>
    <t>E450000001353</t>
  </si>
  <si>
    <t>BONANZA DOMINICANA</t>
  </si>
  <si>
    <t>MANTENIMIENTO DE VEHICULOS</t>
  </si>
  <si>
    <t>B1500004443</t>
  </si>
  <si>
    <t>ARREGLOS FLORALES</t>
  </si>
  <si>
    <t>B1500000358</t>
  </si>
  <si>
    <t>LUCEMAS SUPPLY</t>
  </si>
  <si>
    <t>COMPRA DE CAJAS PLASTICAS</t>
  </si>
  <si>
    <t>E450000000005</t>
  </si>
  <si>
    <t>INDUMECA</t>
  </si>
  <si>
    <t>SERVICIOS MEDICION CILINDROS</t>
  </si>
  <si>
    <t>E450000005453</t>
  </si>
  <si>
    <t>SENASA</t>
  </si>
  <si>
    <t>SEGURO DE EMPLEADOS</t>
  </si>
  <si>
    <t>E450000103973</t>
  </si>
  <si>
    <t>CLARO</t>
  </si>
  <si>
    <t>SERV. TELEFONICO</t>
  </si>
  <si>
    <t>E450000095984</t>
  </si>
  <si>
    <t>EDESUR</t>
  </si>
  <si>
    <t>TOTAL</t>
  </si>
  <si>
    <t xml:space="preserve">RELACION DE FACTURA FONDO LIQUIDABLE </t>
  </si>
  <si>
    <t>AL 30/11/2024</t>
  </si>
  <si>
    <t>0-30 días</t>
  </si>
  <si>
    <t xml:space="preserve">TOTAL </t>
  </si>
  <si>
    <t>PROVEEDORES INTERNACIONALES</t>
  </si>
  <si>
    <t>COMPROBANTE</t>
  </si>
  <si>
    <t>ABONO</t>
  </si>
  <si>
    <t>LIBRAMIENTO</t>
  </si>
  <si>
    <t>TIPO DE MODEDA</t>
  </si>
  <si>
    <t>EQUIVALENTE EN PESO</t>
  </si>
  <si>
    <t>TASA DE CAMBIO  AL 28/02/2026</t>
  </si>
  <si>
    <t>OBSERVACION</t>
  </si>
  <si>
    <t>N/A</t>
  </si>
  <si>
    <t>ISO</t>
  </si>
  <si>
    <t>MEMBRESIA ANUAL 2026</t>
  </si>
  <si>
    <t>EURO</t>
  </si>
  <si>
    <t>17/26</t>
  </si>
  <si>
    <t>COPANT</t>
  </si>
  <si>
    <t>DOLARES</t>
  </si>
  <si>
    <t xml:space="preserve"> TOTAL FACTURA INTERNACIONAL</t>
  </si>
  <si>
    <t>C</t>
  </si>
  <si>
    <t>CUENTA POR PAGAR PROVEEDORES</t>
  </si>
  <si>
    <t xml:space="preserve">NOTA: </t>
  </si>
  <si>
    <t>CUENTA POR PAGAR PROVEEDORES INTERNACIONALES</t>
  </si>
  <si>
    <t>TOTAL ADEUDADO</t>
  </si>
  <si>
    <t>ELABORADO POR:</t>
  </si>
  <si>
    <t>REVISADO POR:</t>
  </si>
  <si>
    <t>APROBADO POR:</t>
  </si>
  <si>
    <t>NOTA: EN LA CUENTA DE CUENTAS POR PAGAR SE RECONOCE EL GASTO CORRESPONDIENTE AL ALQUILER DEL EDIFICIO DE LA REGIONAL NORTE, ARRENDADO A LA SRA. MARGARITA BUENO TORRES, CORRESPONDIENTE AL PERÍODO DEL AÑO 2026. EL RECONOCIMIENTO SE REALIZA DE MANERA MENSUAL POR EL VALOR DEVENGADO, SIENDO EL MONTO MENSUAL DE RD$177,000.00.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</si>
</sst>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dd/mm/yyyy;@"/>
    <numFmt numFmtId="166" formatCode="[$-409]d\-mmm\-yy;@"/>
    <numFmt numFmtId="167" formatCode="_(* #,##0.0000_);_(* \(#,##0.0000\);_(* &quot;-&quot;??_);_(@_)"/>
    <numFmt numFmtId="168" formatCode="dd/mm/yy;@"/>
    <numFmt numFmtId="169" formatCode="&quot;RD$&quot;#,##0.00"/>
    <numFmt numFmtId="170" formatCode="[$$-1C0A]#,##0.00_);\([$$-1C0A]#,##0.00\)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6"/>
      <name val="Times New Roman"/>
      <family val="1"/>
    </font>
    <font>
      <b/>
      <sz val="16"/>
      <color theme="1"/>
      <name val="Times New Roman"/>
      <family val="1"/>
    </font>
    <font>
      <sz val="16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sz val="9"/>
      <name val="Times New Roman"/>
      <family val="1"/>
    </font>
    <font>
      <sz val="14"/>
      <name val="Times New Roman"/>
      <family val="1"/>
    </font>
    <font>
      <sz val="9"/>
      <color theme="1"/>
      <name val="Times New Roman"/>
      <family val="1"/>
    </font>
    <font>
      <sz val="11"/>
      <name val="Aptos Narrow"/>
      <family val="2"/>
      <scheme val="minor"/>
    </font>
    <font>
      <b/>
      <sz val="9"/>
      <name val="Times New Roman"/>
      <family val="1"/>
    </font>
    <font>
      <sz val="16"/>
      <color theme="1"/>
      <name val="Times New Roman"/>
      <family val="1"/>
    </font>
    <font>
      <sz val="16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5" tint="0.79998168889431442"/>
        <bgColor indexed="24"/>
      </patternFill>
    </fill>
  </fills>
  <borders count="21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5" fontId="4" fillId="0" borderId="1" xfId="1" applyNumberFormat="1" applyFont="1" applyFill="1" applyBorder="1" applyAlignment="1">
      <alignment horizontal="center" wrapText="1"/>
    </xf>
    <xf numFmtId="165" fontId="4" fillId="0" borderId="1" xfId="1" applyNumberFormat="1" applyFont="1" applyFill="1" applyBorder="1" applyAlignment="1">
      <alignment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164" fontId="6" fillId="0" borderId="6" xfId="1" applyFont="1" applyFill="1" applyBorder="1" applyAlignment="1">
      <alignment vertical="center"/>
    </xf>
    <xf numFmtId="165" fontId="6" fillId="0" borderId="6" xfId="0" applyNumberFormat="1" applyFont="1" applyBorder="1" applyAlignment="1">
      <alignment horizontal="center" vertical="center"/>
    </xf>
    <xf numFmtId="165" fontId="6" fillId="0" borderId="5" xfId="0" applyNumberFormat="1" applyFont="1" applyBorder="1" applyAlignment="1">
      <alignment horizontal="center" vertical="center" wrapText="1"/>
    </xf>
    <xf numFmtId="164" fontId="6" fillId="0" borderId="5" xfId="1" applyFont="1" applyFill="1" applyBorder="1" applyAlignment="1">
      <alignment wrapText="1"/>
    </xf>
    <xf numFmtId="164" fontId="6" fillId="0" borderId="5" xfId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wrapText="1"/>
    </xf>
    <xf numFmtId="164" fontId="6" fillId="0" borderId="5" xfId="1" applyFont="1" applyFill="1" applyBorder="1" applyAlignment="1">
      <alignment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 wrapText="1"/>
    </xf>
    <xf numFmtId="164" fontId="6" fillId="0" borderId="7" xfId="1" applyFont="1" applyFill="1" applyBorder="1" applyAlignment="1">
      <alignment vertical="center" wrapText="1"/>
    </xf>
    <xf numFmtId="0" fontId="7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164" fontId="4" fillId="0" borderId="5" xfId="1" applyFont="1" applyFill="1" applyBorder="1" applyAlignment="1">
      <alignment vertical="center" wrapText="1"/>
    </xf>
    <xf numFmtId="166" fontId="8" fillId="0" borderId="5" xfId="0" applyNumberFormat="1" applyFont="1" applyBorder="1" applyAlignment="1">
      <alignment horizontal="center" wrapText="1"/>
    </xf>
    <xf numFmtId="164" fontId="9" fillId="3" borderId="5" xfId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164" fontId="8" fillId="0" borderId="0" xfId="1" applyFont="1" applyFill="1" applyBorder="1" applyAlignment="1">
      <alignment vertical="center" wrapText="1"/>
    </xf>
    <xf numFmtId="166" fontId="8" fillId="0" borderId="0" xfId="0" applyNumberFormat="1" applyFont="1" applyAlignment="1">
      <alignment horizontal="center" wrapText="1"/>
    </xf>
    <xf numFmtId="164" fontId="10" fillId="0" borderId="0" xfId="1" applyFont="1" applyFill="1" applyBorder="1"/>
    <xf numFmtId="164" fontId="10" fillId="0" borderId="0" xfId="1" applyFont="1" applyFill="1" applyBorder="1" applyAlignment="1">
      <alignment horizontal="center"/>
    </xf>
    <xf numFmtId="164" fontId="10" fillId="0" borderId="0" xfId="1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164" fontId="11" fillId="0" borderId="0" xfId="0" applyNumberFormat="1" applyFont="1"/>
    <xf numFmtId="164" fontId="8" fillId="0" borderId="0" xfId="0" applyNumberFormat="1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/>
    </xf>
    <xf numFmtId="164" fontId="4" fillId="0" borderId="0" xfId="1" applyFont="1" applyFill="1" applyBorder="1" applyAlignment="1">
      <alignment horizont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164" fontId="6" fillId="0" borderId="5" xfId="1" applyFont="1" applyFill="1" applyBorder="1" applyAlignment="1">
      <alignment horizontal="center" wrapText="1"/>
    </xf>
    <xf numFmtId="0" fontId="0" fillId="3" borderId="0" xfId="0" applyFill="1"/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64" fontId="4" fillId="0" borderId="5" xfId="0" applyNumberFormat="1" applyFont="1" applyBorder="1"/>
    <xf numFmtId="164" fontId="4" fillId="0" borderId="5" xfId="0" applyNumberFormat="1" applyFont="1" applyBorder="1" applyAlignment="1">
      <alignment wrapText="1"/>
    </xf>
    <xf numFmtId="2" fontId="4" fillId="0" borderId="5" xfId="0" applyNumberFormat="1" applyFont="1" applyBorder="1" applyAlignment="1">
      <alignment horizontal="center" wrapText="1"/>
    </xf>
    <xf numFmtId="0" fontId="8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center" vertical="center" wrapText="1"/>
    </xf>
    <xf numFmtId="164" fontId="12" fillId="0" borderId="0" xfId="1" applyFont="1" applyFill="1" applyBorder="1" applyAlignment="1">
      <alignment horizontal="center" wrapText="1"/>
    </xf>
    <xf numFmtId="166" fontId="12" fillId="0" borderId="0" xfId="0" applyNumberFormat="1" applyFont="1" applyAlignment="1">
      <alignment horizontal="center" wrapText="1"/>
    </xf>
    <xf numFmtId="164" fontId="12" fillId="0" borderId="0" xfId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165" fontId="4" fillId="0" borderId="11" xfId="0" applyNumberFormat="1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164" fontId="4" fillId="4" borderId="5" xfId="1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4" fontId="6" fillId="0" borderId="5" xfId="0" applyNumberFormat="1" applyFont="1" applyBorder="1" applyAlignment="1">
      <alignment horizontal="center" vertical="center" wrapText="1"/>
    </xf>
    <xf numFmtId="167" fontId="6" fillId="0" borderId="5" xfId="1" applyNumberFormat="1" applyFont="1" applyFill="1" applyBorder="1" applyAlignment="1">
      <alignment horizontal="center" wrapText="1"/>
    </xf>
    <xf numFmtId="15" fontId="13" fillId="0" borderId="5" xfId="0" applyNumberFormat="1" applyFont="1" applyBorder="1" applyAlignment="1">
      <alignment horizontal="center" wrapText="1"/>
    </xf>
    <xf numFmtId="165" fontId="0" fillId="0" borderId="0" xfId="0" applyNumberFormat="1"/>
    <xf numFmtId="0" fontId="13" fillId="0" borderId="5" xfId="0" applyFont="1" applyBorder="1" applyAlignment="1">
      <alignment horizontal="center" wrapText="1"/>
    </xf>
    <xf numFmtId="168" fontId="6" fillId="0" borderId="5" xfId="0" applyNumberFormat="1" applyFont="1" applyBorder="1" applyAlignment="1">
      <alignment horizontal="center" vertical="center" wrapText="1"/>
    </xf>
    <xf numFmtId="0" fontId="14" fillId="0" borderId="0" xfId="0" applyFont="1"/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64" fontId="4" fillId="0" borderId="5" xfId="1" applyFont="1" applyFill="1" applyBorder="1" applyAlignment="1">
      <alignment vertical="center"/>
    </xf>
    <xf numFmtId="0" fontId="13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wrapText="1"/>
    </xf>
    <xf numFmtId="0" fontId="15" fillId="0" borderId="0" xfId="0" applyFont="1"/>
    <xf numFmtId="0" fontId="12" fillId="0" borderId="0" xfId="0" applyFont="1"/>
    <xf numFmtId="169" fontId="16" fillId="0" borderId="0" xfId="1" applyNumberFormat="1" applyFont="1" applyFill="1" applyBorder="1" applyAlignment="1">
      <alignment horizontal="center" wrapText="1"/>
    </xf>
    <xf numFmtId="0" fontId="5" fillId="0" borderId="0" xfId="0" applyFont="1" applyAlignment="1">
      <alignment horizontal="right"/>
    </xf>
    <xf numFmtId="170" fontId="4" fillId="0" borderId="5" xfId="1" applyNumberFormat="1" applyFont="1" applyFill="1" applyBorder="1" applyAlignment="1">
      <alignment horizontal="right"/>
    </xf>
    <xf numFmtId="164" fontId="17" fillId="0" borderId="0" xfId="0" applyNumberFormat="1" applyFont="1"/>
    <xf numFmtId="0" fontId="17" fillId="0" borderId="12" xfId="0" applyFont="1" applyBorder="1"/>
    <xf numFmtId="0" fontId="17" fillId="0" borderId="13" xfId="0" applyFont="1" applyBorder="1" applyAlignment="1">
      <alignment horizontal="left" vertical="top" wrapText="1"/>
    </xf>
    <xf numFmtId="0" fontId="17" fillId="0" borderId="14" xfId="0" applyFont="1" applyBorder="1" applyAlignment="1">
      <alignment horizontal="left" vertical="top" wrapText="1"/>
    </xf>
    <xf numFmtId="0" fontId="17" fillId="0" borderId="15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0" fontId="5" fillId="0" borderId="0" xfId="0" applyFont="1" applyAlignment="1">
      <alignment horizontal="right"/>
    </xf>
    <xf numFmtId="0" fontId="17" fillId="0" borderId="0" xfId="0" applyFont="1"/>
    <xf numFmtId="0" fontId="17" fillId="0" borderId="16" xfId="0" applyFont="1" applyBorder="1" applyAlignment="1">
      <alignment horizontal="left" vertical="top" wrapText="1"/>
    </xf>
    <xf numFmtId="0" fontId="17" fillId="0" borderId="17" xfId="0" applyFont="1" applyBorder="1" applyAlignment="1">
      <alignment horizontal="left" vertical="top" wrapText="1"/>
    </xf>
    <xf numFmtId="0" fontId="17" fillId="0" borderId="18" xfId="0" applyFont="1" applyBorder="1" applyAlignment="1">
      <alignment horizontal="left" vertical="top" wrapText="1"/>
    </xf>
    <xf numFmtId="164" fontId="17" fillId="0" borderId="0" xfId="1" applyFont="1" applyAlignment="1"/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0" fontId="17" fillId="3" borderId="0" xfId="0" applyFont="1" applyFill="1"/>
    <xf numFmtId="164" fontId="17" fillId="0" borderId="0" xfId="1" applyFont="1" applyAlignment="1">
      <alignment vertical="center"/>
    </xf>
    <xf numFmtId="164" fontId="5" fillId="3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center" vertical="top"/>
    </xf>
    <xf numFmtId="164" fontId="17" fillId="0" borderId="0" xfId="0" applyNumberFormat="1" applyFont="1" applyAlignment="1">
      <alignment vertical="center"/>
    </xf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13" xfId="0" applyBorder="1" applyAlignment="1">
      <alignment horizontal="justify" vertical="top" wrapText="1"/>
    </xf>
    <xf numFmtId="0" fontId="0" fillId="0" borderId="15" xfId="0" applyBorder="1" applyAlignment="1">
      <alignment horizontal="justify" vertical="top" wrapText="1"/>
    </xf>
    <xf numFmtId="0" fontId="0" fillId="0" borderId="19" xfId="0" applyBorder="1" applyAlignment="1">
      <alignment horizontal="justify" vertical="top" wrapText="1"/>
    </xf>
    <xf numFmtId="0" fontId="0" fillId="0" borderId="20" xfId="0" applyBorder="1" applyAlignment="1">
      <alignment horizontal="justify" vertical="top" wrapText="1"/>
    </xf>
    <xf numFmtId="0" fontId="0" fillId="0" borderId="16" xfId="0" applyBorder="1" applyAlignment="1">
      <alignment horizontal="justify" vertical="top" wrapText="1"/>
    </xf>
    <xf numFmtId="0" fontId="0" fillId="0" borderId="18" xfId="0" applyBorder="1" applyAlignment="1">
      <alignment horizontal="justify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3374571</xdr:colOff>
      <xdr:row>114</xdr:row>
      <xdr:rowOff>13607</xdr:rowOff>
    </xdr:from>
    <xdr:to>
      <xdr:col>7</xdr:col>
      <xdr:colOff>108856</xdr:colOff>
      <xdr:row>114</xdr:row>
      <xdr:rowOff>13607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8ABA15D2-BC55-47D1-941E-E94524968745}"/>
            </a:ext>
          </a:extLst>
        </xdr:cNvPr>
        <xdr:cNvCxnSpPr/>
      </xdr:nvCxnSpPr>
      <xdr:spPr>
        <a:xfrm>
          <a:off x="10746921" y="14596382"/>
          <a:ext cx="60878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530678</xdr:colOff>
      <xdr:row>116</xdr:row>
      <xdr:rowOff>258535</xdr:rowOff>
    </xdr:from>
    <xdr:to>
      <xdr:col>4</xdr:col>
      <xdr:colOff>4122964</xdr:colOff>
      <xdr:row>116</xdr:row>
      <xdr:rowOff>258535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71A4E90A-F993-4195-B168-3916A19465EC}"/>
            </a:ext>
          </a:extLst>
        </xdr:cNvPr>
        <xdr:cNvCxnSpPr/>
      </xdr:nvCxnSpPr>
      <xdr:spPr>
        <a:xfrm>
          <a:off x="892628" y="15374710"/>
          <a:ext cx="608783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734785</xdr:colOff>
      <xdr:row>116</xdr:row>
      <xdr:rowOff>258535</xdr:rowOff>
    </xdr:from>
    <xdr:to>
      <xdr:col>13</xdr:col>
      <xdr:colOff>816428</xdr:colOff>
      <xdr:row>116</xdr:row>
      <xdr:rowOff>258535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60D1B2E7-3FE1-49BE-AC36-CA3075464131}"/>
            </a:ext>
          </a:extLst>
        </xdr:cNvPr>
        <xdr:cNvCxnSpPr/>
      </xdr:nvCxnSpPr>
      <xdr:spPr>
        <a:xfrm>
          <a:off x="21013510" y="15374710"/>
          <a:ext cx="607286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04918-5214-4A32-9E49-35AF43B92859}">
  <sheetPr>
    <pageSetUpPr fitToPage="1"/>
  </sheetPr>
  <dimension ref="A1:P131"/>
  <sheetViews>
    <sheetView tabSelected="1" topLeftCell="E1" zoomScale="70" zoomScaleNormal="70" zoomScaleSheetLayoutView="56" zoomScalePageLayoutView="60" workbookViewId="0">
      <selection activeCell="F148" sqref="F148"/>
    </sheetView>
  </sheetViews>
  <sheetFormatPr baseColWidth="10" defaultColWidth="11.42578125" defaultRowHeight="15" x14ac:dyDescent="0.25"/>
  <cols>
    <col min="1" max="2" width="0" hidden="1" customWidth="1"/>
    <col min="3" max="3" width="5.42578125" customWidth="1"/>
    <col min="4" max="4" width="37.42578125" customWidth="1"/>
    <col min="5" max="5" width="67.7109375" customWidth="1"/>
    <col min="6" max="6" width="76" customWidth="1"/>
    <col min="7" max="7" width="64.28515625" customWidth="1"/>
    <col min="8" max="8" width="25.5703125" customWidth="1"/>
    <col min="9" max="9" width="27.7109375" customWidth="1"/>
    <col min="10" max="10" width="25.7109375" customWidth="1"/>
    <col min="11" max="11" width="24" customWidth="1"/>
    <col min="12" max="12" width="21.85546875" customWidth="1"/>
    <col min="13" max="13" width="18.28515625" style="113" customWidth="1"/>
    <col min="14" max="14" width="27.42578125" style="114" customWidth="1"/>
    <col min="15" max="15" width="14.7109375" customWidth="1"/>
    <col min="16" max="16" width="13.140625" customWidth="1"/>
  </cols>
  <sheetData>
    <row r="1" spans="1:15" x14ac:dyDescent="0.25">
      <c r="C1">
        <v>4</v>
      </c>
      <c r="D1" s="1"/>
      <c r="E1" s="1"/>
      <c r="F1" s="1"/>
      <c r="G1" s="1"/>
      <c r="H1" s="1"/>
      <c r="I1" s="1"/>
      <c r="J1" s="1"/>
      <c r="K1" s="1"/>
      <c r="L1" s="1"/>
      <c r="M1" s="2"/>
      <c r="N1" s="3"/>
    </row>
    <row r="2" spans="1:15" ht="20.25" x14ac:dyDescent="0.3">
      <c r="D2" s="4" t="s">
        <v>0</v>
      </c>
      <c r="E2" s="4"/>
      <c r="F2" s="4"/>
      <c r="G2" s="4"/>
      <c r="H2" s="4"/>
      <c r="I2" s="4"/>
      <c r="J2" s="4"/>
      <c r="K2" s="4"/>
      <c r="L2" s="4"/>
      <c r="M2" s="4"/>
      <c r="N2" s="4"/>
    </row>
    <row r="3" spans="1:15" ht="20.25" x14ac:dyDescent="0.3">
      <c r="D3" s="4" t="s">
        <v>1</v>
      </c>
      <c r="E3" s="4"/>
      <c r="F3" s="4"/>
      <c r="G3" s="4"/>
      <c r="H3" s="4"/>
      <c r="I3" s="4"/>
      <c r="J3" s="4"/>
      <c r="K3" s="4"/>
      <c r="L3" s="4"/>
      <c r="M3" s="4"/>
      <c r="N3" s="4"/>
    </row>
    <row r="4" spans="1:15" ht="20.25" x14ac:dyDescent="0.3">
      <c r="D4" s="4" t="s">
        <v>2</v>
      </c>
      <c r="E4" s="4"/>
      <c r="F4" s="4"/>
      <c r="G4" s="4"/>
      <c r="H4" s="4"/>
      <c r="I4" s="4"/>
      <c r="J4" s="4"/>
      <c r="K4" s="4"/>
      <c r="L4" s="4"/>
      <c r="M4" s="4"/>
      <c r="N4" s="4"/>
    </row>
    <row r="5" spans="1:15" ht="21" thickBot="1" x14ac:dyDescent="0.35">
      <c r="D5" s="5">
        <v>46081</v>
      </c>
      <c r="E5" s="5"/>
      <c r="F5" s="5"/>
      <c r="G5" s="5"/>
      <c r="H5" s="5"/>
      <c r="I5" s="5"/>
      <c r="J5" s="5"/>
      <c r="K5" s="5"/>
      <c r="L5" s="5"/>
      <c r="M5" s="5"/>
      <c r="N5" s="5"/>
      <c r="O5" s="6"/>
    </row>
    <row r="6" spans="1:15" ht="41.25" thickBot="1" x14ac:dyDescent="0.3">
      <c r="D6" s="7" t="s">
        <v>3</v>
      </c>
      <c r="E6" s="8" t="s">
        <v>4</v>
      </c>
      <c r="F6" s="9" t="s">
        <v>5</v>
      </c>
      <c r="G6" s="9" t="s">
        <v>6</v>
      </c>
      <c r="H6" s="9" t="s">
        <v>7</v>
      </c>
      <c r="I6" s="9" t="s">
        <v>8</v>
      </c>
      <c r="J6" s="9" t="s">
        <v>9</v>
      </c>
      <c r="K6" s="9" t="s">
        <v>10</v>
      </c>
      <c r="L6" s="9" t="s">
        <v>11</v>
      </c>
      <c r="M6" s="9" t="s">
        <v>12</v>
      </c>
      <c r="N6" s="9" t="s">
        <v>13</v>
      </c>
      <c r="O6" s="9" t="s">
        <v>14</v>
      </c>
    </row>
    <row r="7" spans="1:15" s="10" customFormat="1" ht="60.75" x14ac:dyDescent="0.3">
      <c r="C7" s="10" cm="1">
        <f t="array" ref="C7:C25">+_xlfn.SEQUENCE(COUNTA(D7:D25))</f>
        <v>1</v>
      </c>
      <c r="D7" s="12" t="s">
        <v>15</v>
      </c>
      <c r="E7" s="13" t="s">
        <v>16</v>
      </c>
      <c r="F7" s="14" t="s">
        <v>17</v>
      </c>
      <c r="G7" s="15">
        <f>2124000</f>
        <v>2124000</v>
      </c>
      <c r="H7" s="16">
        <v>45658</v>
      </c>
      <c r="I7" s="17">
        <f>+H7+30</f>
        <v>45688</v>
      </c>
      <c r="J7" s="18">
        <f>+IF(O7&lt;=0,G7,0)</f>
        <v>0</v>
      </c>
      <c r="K7" s="19">
        <f>+IF(AND(O7&gt;=1,O7&lt;=30),G7,0)</f>
        <v>0</v>
      </c>
      <c r="L7" s="18">
        <f>+IF(AND(O7&gt;=31,O7&lt;=60),G7,0)</f>
        <v>0</v>
      </c>
      <c r="M7" s="19">
        <f>+IF(AND(O7&gt;60,O7&lt;=90),G7,0)</f>
        <v>0</v>
      </c>
      <c r="N7" s="19">
        <f>+IF(O7&gt;91,G7,0)</f>
        <v>2124000</v>
      </c>
      <c r="O7" s="20">
        <f>+$D$5-I7</f>
        <v>393</v>
      </c>
    </row>
    <row r="8" spans="1:15" s="10" customFormat="1" ht="60.75" x14ac:dyDescent="0.3">
      <c r="C8" s="10">
        <v>2</v>
      </c>
      <c r="D8" s="12" t="s">
        <v>15</v>
      </c>
      <c r="E8" s="13" t="s">
        <v>16</v>
      </c>
      <c r="F8" s="14" t="s">
        <v>18</v>
      </c>
      <c r="G8" s="15">
        <f>177000+177000</f>
        <v>354000</v>
      </c>
      <c r="H8" s="16">
        <v>46023</v>
      </c>
      <c r="I8" s="17">
        <f>+H8+30</f>
        <v>46053</v>
      </c>
      <c r="J8" s="18">
        <f>+IF(O8&lt;=0,G8,0)</f>
        <v>0</v>
      </c>
      <c r="K8" s="19">
        <f>+IF(AND(O8&gt;=1,O8&lt;=30),G8,0)</f>
        <v>354000</v>
      </c>
      <c r="L8" s="18">
        <f>+IF(AND(O8&gt;=31,O8&lt;=60),G8,0)</f>
        <v>0</v>
      </c>
      <c r="M8" s="19">
        <f>+IF(AND(O8&gt;60,O8&lt;=90),G8,0)</f>
        <v>0</v>
      </c>
      <c r="N8" s="19">
        <f>+IF(O8&gt;91,G8,0)</f>
        <v>0</v>
      </c>
      <c r="O8" s="20">
        <f>+$D$5-I8</f>
        <v>28</v>
      </c>
    </row>
    <row r="9" spans="1:15" s="11" customFormat="1" ht="20.25" x14ac:dyDescent="0.3">
      <c r="C9" s="11">
        <v>3</v>
      </c>
      <c r="D9" s="12" t="s">
        <v>19</v>
      </c>
      <c r="E9" s="14" t="s">
        <v>20</v>
      </c>
      <c r="F9" s="14" t="s">
        <v>21</v>
      </c>
      <c r="G9" s="21">
        <v>12105</v>
      </c>
      <c r="H9" s="17">
        <v>45923</v>
      </c>
      <c r="I9" s="17">
        <f t="shared" ref="I9:I74" si="0">+H9+30</f>
        <v>45953</v>
      </c>
      <c r="J9" s="18">
        <f t="shared" ref="J9:J26" si="1">+IF(O9&lt;=0,G9,0)</f>
        <v>0</v>
      </c>
      <c r="K9" s="19">
        <f>+IF(AND(O9&gt;=1,O9&lt;=30),G9,0)</f>
        <v>0</v>
      </c>
      <c r="L9" s="18">
        <f t="shared" ref="L9:L26" si="2">+IF(AND(O9&gt;=31,O9&lt;=60),G9,0)</f>
        <v>0</v>
      </c>
      <c r="M9" s="19">
        <f t="shared" ref="M9:M74" si="3">+IF(AND(O9&gt;60,O9&lt;=90),G9,0)</f>
        <v>0</v>
      </c>
      <c r="N9" s="19">
        <f t="shared" ref="N9:N74" si="4">+IF(O9&gt;91,G9,0)</f>
        <v>12105</v>
      </c>
      <c r="O9" s="20">
        <f t="shared" ref="O9:O74" si="5">+$D$5-I9</f>
        <v>128</v>
      </c>
    </row>
    <row r="10" spans="1:15" s="10" customFormat="1" ht="20.25" x14ac:dyDescent="0.3">
      <c r="C10" s="10">
        <v>4</v>
      </c>
      <c r="D10" s="12" t="s">
        <v>22</v>
      </c>
      <c r="E10" s="14" t="s">
        <v>23</v>
      </c>
      <c r="F10" s="14" t="s">
        <v>24</v>
      </c>
      <c r="G10" s="21">
        <v>4060</v>
      </c>
      <c r="H10" s="17">
        <v>45938</v>
      </c>
      <c r="I10" s="17">
        <f t="shared" si="0"/>
        <v>45968</v>
      </c>
      <c r="J10" s="18">
        <f t="shared" si="1"/>
        <v>0</v>
      </c>
      <c r="K10" s="19">
        <f t="shared" ref="K10:K26" si="6">+IF(AND(O10&gt;=1,O10&lt;=30),G10,0)</f>
        <v>0</v>
      </c>
      <c r="L10" s="18">
        <f t="shared" si="2"/>
        <v>0</v>
      </c>
      <c r="M10" s="19">
        <f t="shared" si="3"/>
        <v>0</v>
      </c>
      <c r="N10" s="19">
        <f t="shared" si="4"/>
        <v>4060</v>
      </c>
      <c r="O10" s="20">
        <f t="shared" si="5"/>
        <v>113</v>
      </c>
    </row>
    <row r="11" spans="1:15" ht="20.25" x14ac:dyDescent="0.3">
      <c r="C11">
        <v>5</v>
      </c>
      <c r="D11" s="12" t="s">
        <v>25</v>
      </c>
      <c r="E11" s="14" t="s">
        <v>26</v>
      </c>
      <c r="F11" s="14" t="s">
        <v>27</v>
      </c>
      <c r="G11" s="21">
        <v>1499691.5</v>
      </c>
      <c r="H11" s="17">
        <v>46029</v>
      </c>
      <c r="I11" s="17">
        <f>+H11+30</f>
        <v>46059</v>
      </c>
      <c r="J11" s="18">
        <f>+IF(O11&lt;=0,G11,0)</f>
        <v>0</v>
      </c>
      <c r="K11" s="19">
        <f>+IF(AND(O11&gt;=1,O11&lt;=30),G11,0)</f>
        <v>1499691.5</v>
      </c>
      <c r="L11" s="18">
        <f>+IF(AND(O11&gt;=31,O11&lt;=60),G11,0)</f>
        <v>0</v>
      </c>
      <c r="M11" s="19">
        <f>+IF(AND(O11&gt;60,O11&lt;=90),G11,0)</f>
        <v>0</v>
      </c>
      <c r="N11" s="19">
        <f>+IF(O11&gt;91,G11,0)</f>
        <v>0</v>
      </c>
      <c r="O11" s="20">
        <f>+$D$5-I11</f>
        <v>22</v>
      </c>
    </row>
    <row r="12" spans="1:15" ht="20.25" x14ac:dyDescent="0.3">
      <c r="C12">
        <v>6</v>
      </c>
      <c r="D12" s="12" t="s">
        <v>28</v>
      </c>
      <c r="E12" s="14" t="s">
        <v>29</v>
      </c>
      <c r="F12" s="14" t="s">
        <v>30</v>
      </c>
      <c r="G12" s="21">
        <v>53100</v>
      </c>
      <c r="H12" s="17">
        <v>46050</v>
      </c>
      <c r="I12" s="17">
        <f>+H12+30</f>
        <v>46080</v>
      </c>
      <c r="J12" s="18">
        <f>+IF(O12&lt;=0,G12,0)</f>
        <v>0</v>
      </c>
      <c r="K12" s="19">
        <f>+IF(AND(O12&gt;=1,O12&lt;=30),G12,0)</f>
        <v>53100</v>
      </c>
      <c r="L12" s="18">
        <f>+IF(AND(O12&gt;=31,O12&lt;=60),G12,0)</f>
        <v>0</v>
      </c>
      <c r="M12" s="19">
        <f>+IF(AND(O12&gt;60,O12&lt;=90),G12,0)</f>
        <v>0</v>
      </c>
      <c r="N12" s="19">
        <f>+IF(O12&gt;91,G12,0)</f>
        <v>0</v>
      </c>
      <c r="O12" s="20">
        <f>+$D$5-I12</f>
        <v>1</v>
      </c>
    </row>
    <row r="13" spans="1:15" s="10" customFormat="1" ht="20.25" x14ac:dyDescent="0.3">
      <c r="A13"/>
      <c r="B13"/>
      <c r="C13" s="10">
        <v>7</v>
      </c>
      <c r="D13" s="12" t="s">
        <v>31</v>
      </c>
      <c r="E13" s="14" t="s">
        <v>32</v>
      </c>
      <c r="F13" s="14" t="s">
        <v>33</v>
      </c>
      <c r="G13" s="21">
        <v>38940</v>
      </c>
      <c r="H13" s="17">
        <v>46055</v>
      </c>
      <c r="I13" s="17">
        <f t="shared" si="0"/>
        <v>46085</v>
      </c>
      <c r="J13" s="18">
        <f t="shared" si="1"/>
        <v>38940</v>
      </c>
      <c r="K13" s="19">
        <f t="shared" si="6"/>
        <v>0</v>
      </c>
      <c r="L13" s="18">
        <f t="shared" si="2"/>
        <v>0</v>
      </c>
      <c r="M13" s="19">
        <f t="shared" si="3"/>
        <v>0</v>
      </c>
      <c r="N13" s="19">
        <f t="shared" si="4"/>
        <v>0</v>
      </c>
      <c r="O13" s="20">
        <f t="shared" si="5"/>
        <v>-4</v>
      </c>
    </row>
    <row r="14" spans="1:15" s="10" customFormat="1" ht="20.25" x14ac:dyDescent="0.3">
      <c r="C14" s="10">
        <v>8</v>
      </c>
      <c r="D14" s="12" t="s">
        <v>34</v>
      </c>
      <c r="E14" s="14" t="s">
        <v>32</v>
      </c>
      <c r="F14" s="14" t="s">
        <v>33</v>
      </c>
      <c r="G14" s="21">
        <v>14160</v>
      </c>
      <c r="H14" s="17">
        <v>46055</v>
      </c>
      <c r="I14" s="17">
        <f t="shared" si="0"/>
        <v>46085</v>
      </c>
      <c r="J14" s="18">
        <f t="shared" si="1"/>
        <v>14160</v>
      </c>
      <c r="K14" s="19">
        <f t="shared" si="6"/>
        <v>0</v>
      </c>
      <c r="L14" s="18">
        <f t="shared" si="2"/>
        <v>0</v>
      </c>
      <c r="M14" s="19">
        <f t="shared" si="3"/>
        <v>0</v>
      </c>
      <c r="N14" s="19">
        <f t="shared" si="4"/>
        <v>0</v>
      </c>
      <c r="O14" s="20">
        <f t="shared" si="5"/>
        <v>-4</v>
      </c>
    </row>
    <row r="15" spans="1:15" ht="20.25" x14ac:dyDescent="0.3">
      <c r="C15">
        <v>9</v>
      </c>
      <c r="D15" s="12" t="s">
        <v>35</v>
      </c>
      <c r="E15" s="14" t="s">
        <v>32</v>
      </c>
      <c r="F15" s="14" t="s">
        <v>33</v>
      </c>
      <c r="G15" s="21">
        <v>22420</v>
      </c>
      <c r="H15" s="17">
        <v>46055</v>
      </c>
      <c r="I15" s="17">
        <f t="shared" si="0"/>
        <v>46085</v>
      </c>
      <c r="J15" s="18">
        <f t="shared" si="1"/>
        <v>22420</v>
      </c>
      <c r="K15" s="19">
        <f t="shared" si="6"/>
        <v>0</v>
      </c>
      <c r="L15" s="18">
        <f t="shared" si="2"/>
        <v>0</v>
      </c>
      <c r="M15" s="19">
        <f t="shared" si="3"/>
        <v>0</v>
      </c>
      <c r="N15" s="19">
        <f t="shared" si="4"/>
        <v>0</v>
      </c>
      <c r="O15" s="20">
        <f t="shared" si="5"/>
        <v>-4</v>
      </c>
    </row>
    <row r="16" spans="1:15" ht="20.25" x14ac:dyDescent="0.3">
      <c r="C16">
        <v>10</v>
      </c>
      <c r="D16" s="12" t="s">
        <v>36</v>
      </c>
      <c r="E16" s="14" t="s">
        <v>37</v>
      </c>
      <c r="F16" s="22" t="s">
        <v>38</v>
      </c>
      <c r="G16" s="21">
        <v>186983.24</v>
      </c>
      <c r="H16" s="17">
        <v>46063</v>
      </c>
      <c r="I16" s="17">
        <f>+H16+30</f>
        <v>46093</v>
      </c>
      <c r="J16" s="18">
        <f>+IF(O16&lt;=0,G16,0)</f>
        <v>186983.24</v>
      </c>
      <c r="K16" s="19">
        <f>+IF(AND(O16&gt;=1,O16&lt;=30),G16,0)</f>
        <v>0</v>
      </c>
      <c r="L16" s="18">
        <f>+IF(AND(O16&gt;=31,O16&lt;=60),G16,0)</f>
        <v>0</v>
      </c>
      <c r="M16" s="19">
        <f>+IF(AND(O16&gt;60,O16&lt;=90),G16,0)</f>
        <v>0</v>
      </c>
      <c r="N16" s="19">
        <f>+IF(O16&gt;91,G16,0)</f>
        <v>0</v>
      </c>
      <c r="O16" s="20">
        <f>+$D$5-I16</f>
        <v>-12</v>
      </c>
    </row>
    <row r="17" spans="3:15" ht="20.25" x14ac:dyDescent="0.3">
      <c r="C17">
        <v>11</v>
      </c>
      <c r="D17" s="12" t="s">
        <v>39</v>
      </c>
      <c r="E17" s="14" t="s">
        <v>40</v>
      </c>
      <c r="F17" s="14" t="s">
        <v>41</v>
      </c>
      <c r="G17" s="21">
        <v>61628.52</v>
      </c>
      <c r="H17" s="17">
        <v>46065</v>
      </c>
      <c r="I17" s="17">
        <f>+H17+30</f>
        <v>46095</v>
      </c>
      <c r="J17" s="18">
        <f>+IF(O17&lt;=0,G17,0)</f>
        <v>61628.52</v>
      </c>
      <c r="K17" s="19">
        <f>+IF(AND(O17&gt;=1,O17&lt;=30),G17,0)</f>
        <v>0</v>
      </c>
      <c r="L17" s="18">
        <f>+IF(AND(O17&gt;=31,O17&lt;=60),G17,0)</f>
        <v>0</v>
      </c>
      <c r="M17" s="19">
        <f>+IF(AND(O17&gt;60,O17&lt;=90),G17,0)</f>
        <v>0</v>
      </c>
      <c r="N17" s="19">
        <f>+IF(O17&gt;91,G17,0)</f>
        <v>0</v>
      </c>
      <c r="O17" s="20">
        <f>+$D$5-I17</f>
        <v>-14</v>
      </c>
    </row>
    <row r="18" spans="3:15" ht="20.25" x14ac:dyDescent="0.3">
      <c r="C18">
        <v>12</v>
      </c>
      <c r="D18" s="12" t="s">
        <v>39</v>
      </c>
      <c r="E18" s="14" t="s">
        <v>42</v>
      </c>
      <c r="F18" s="22" t="s">
        <v>43</v>
      </c>
      <c r="G18" s="21">
        <v>48675</v>
      </c>
      <c r="H18" s="17">
        <v>46069</v>
      </c>
      <c r="I18" s="17">
        <f>+H18+30</f>
        <v>46099</v>
      </c>
      <c r="J18" s="18">
        <f>+IF(O18&lt;=0,G18,0)</f>
        <v>48675</v>
      </c>
      <c r="K18" s="19">
        <f>+IF(AND(O18&gt;=1,O18&lt;=30),G18,0)</f>
        <v>0</v>
      </c>
      <c r="L18" s="18">
        <f>+IF(AND(O18&gt;=31,O18&lt;=60),G18,0)</f>
        <v>0</v>
      </c>
      <c r="M18" s="19">
        <f>+IF(AND(O18&gt;60,O18&lt;=90),G18,0)</f>
        <v>0</v>
      </c>
      <c r="N18" s="19">
        <f>+IF(O18&gt;91,G18,0)</f>
        <v>0</v>
      </c>
      <c r="O18" s="20">
        <f>+$D$5-I18</f>
        <v>-18</v>
      </c>
    </row>
    <row r="19" spans="3:15" ht="20.25" x14ac:dyDescent="0.3">
      <c r="C19">
        <v>13</v>
      </c>
      <c r="D19" s="12" t="s">
        <v>44</v>
      </c>
      <c r="E19" s="14" t="s">
        <v>45</v>
      </c>
      <c r="F19" s="14" t="s">
        <v>41</v>
      </c>
      <c r="G19" s="21">
        <v>30610</v>
      </c>
      <c r="H19" s="17">
        <v>46069</v>
      </c>
      <c r="I19" s="17">
        <f t="shared" si="0"/>
        <v>46099</v>
      </c>
      <c r="J19" s="18">
        <f t="shared" si="1"/>
        <v>30610</v>
      </c>
      <c r="K19" s="19">
        <f t="shared" si="6"/>
        <v>0</v>
      </c>
      <c r="L19" s="18">
        <f t="shared" si="2"/>
        <v>0</v>
      </c>
      <c r="M19" s="19">
        <f t="shared" si="3"/>
        <v>0</v>
      </c>
      <c r="N19" s="19">
        <f t="shared" si="4"/>
        <v>0</v>
      </c>
      <c r="O19" s="20">
        <f t="shared" si="5"/>
        <v>-18</v>
      </c>
    </row>
    <row r="20" spans="3:15" ht="20.25" x14ac:dyDescent="0.3">
      <c r="C20">
        <v>14</v>
      </c>
      <c r="D20" s="12" t="s">
        <v>46</v>
      </c>
      <c r="E20" s="14" t="s">
        <v>45</v>
      </c>
      <c r="F20" s="14" t="s">
        <v>43</v>
      </c>
      <c r="G20" s="21">
        <v>43542</v>
      </c>
      <c r="H20" s="17">
        <v>46069</v>
      </c>
      <c r="I20" s="17">
        <f t="shared" si="0"/>
        <v>46099</v>
      </c>
      <c r="J20" s="18">
        <f t="shared" si="1"/>
        <v>43542</v>
      </c>
      <c r="K20" s="19">
        <f t="shared" si="6"/>
        <v>0</v>
      </c>
      <c r="L20" s="18">
        <f t="shared" si="2"/>
        <v>0</v>
      </c>
      <c r="M20" s="19">
        <f t="shared" si="3"/>
        <v>0</v>
      </c>
      <c r="N20" s="19">
        <f t="shared" si="4"/>
        <v>0</v>
      </c>
      <c r="O20" s="20">
        <f t="shared" si="5"/>
        <v>-18</v>
      </c>
    </row>
    <row r="21" spans="3:15" ht="20.25" x14ac:dyDescent="0.3">
      <c r="C21">
        <v>15</v>
      </c>
      <c r="D21" s="12" t="s">
        <v>47</v>
      </c>
      <c r="E21" s="14" t="s">
        <v>48</v>
      </c>
      <c r="F21" s="14" t="s">
        <v>49</v>
      </c>
      <c r="G21" s="21">
        <v>65360.2</v>
      </c>
      <c r="H21" s="17">
        <v>46069</v>
      </c>
      <c r="I21" s="17">
        <f>+H21+30</f>
        <v>46099</v>
      </c>
      <c r="J21" s="18">
        <f t="shared" si="1"/>
        <v>65360.2</v>
      </c>
      <c r="K21" s="19">
        <f t="shared" si="6"/>
        <v>0</v>
      </c>
      <c r="L21" s="18">
        <f t="shared" si="2"/>
        <v>0</v>
      </c>
      <c r="M21" s="19">
        <f t="shared" si="3"/>
        <v>0</v>
      </c>
      <c r="N21" s="19">
        <f t="shared" si="4"/>
        <v>0</v>
      </c>
      <c r="O21" s="20">
        <f t="shared" si="5"/>
        <v>-18</v>
      </c>
    </row>
    <row r="22" spans="3:15" ht="20.25" x14ac:dyDescent="0.3">
      <c r="C22">
        <v>16</v>
      </c>
      <c r="D22" s="12" t="s">
        <v>50</v>
      </c>
      <c r="E22" s="14" t="s">
        <v>51</v>
      </c>
      <c r="F22" s="14" t="s">
        <v>52</v>
      </c>
      <c r="G22" s="21">
        <v>4575</v>
      </c>
      <c r="H22" s="17">
        <v>46071</v>
      </c>
      <c r="I22" s="17">
        <f>+H22+30</f>
        <v>46101</v>
      </c>
      <c r="J22" s="18">
        <f t="shared" si="1"/>
        <v>4575</v>
      </c>
      <c r="K22" s="19">
        <f t="shared" si="6"/>
        <v>0</v>
      </c>
      <c r="L22" s="18">
        <f t="shared" si="2"/>
        <v>0</v>
      </c>
      <c r="M22" s="19">
        <f t="shared" si="3"/>
        <v>0</v>
      </c>
      <c r="N22" s="19">
        <f t="shared" si="4"/>
        <v>0</v>
      </c>
      <c r="O22" s="20">
        <f t="shared" si="5"/>
        <v>-20</v>
      </c>
    </row>
    <row r="23" spans="3:15" ht="20.25" x14ac:dyDescent="0.3">
      <c r="C23">
        <v>17</v>
      </c>
      <c r="D23" s="12" t="s">
        <v>53</v>
      </c>
      <c r="E23" s="14" t="s">
        <v>54</v>
      </c>
      <c r="F23" s="22" t="s">
        <v>55</v>
      </c>
      <c r="G23" s="21">
        <v>15201.02</v>
      </c>
      <c r="H23" s="17">
        <v>46077</v>
      </c>
      <c r="I23" s="17">
        <f t="shared" si="0"/>
        <v>46107</v>
      </c>
      <c r="J23" s="18">
        <f t="shared" si="1"/>
        <v>15201.02</v>
      </c>
      <c r="K23" s="19">
        <f t="shared" si="6"/>
        <v>0</v>
      </c>
      <c r="L23" s="18">
        <f t="shared" si="2"/>
        <v>0</v>
      </c>
      <c r="M23" s="19">
        <f t="shared" si="3"/>
        <v>0</v>
      </c>
      <c r="N23" s="19">
        <f t="shared" si="4"/>
        <v>0</v>
      </c>
      <c r="O23" s="20">
        <f t="shared" si="5"/>
        <v>-26</v>
      </c>
    </row>
    <row r="24" spans="3:15" ht="20.25" x14ac:dyDescent="0.3">
      <c r="C24">
        <v>18</v>
      </c>
      <c r="D24" s="12" t="s">
        <v>56</v>
      </c>
      <c r="E24" s="14" t="s">
        <v>26</v>
      </c>
      <c r="F24" s="14" t="s">
        <v>57</v>
      </c>
      <c r="G24" s="21">
        <v>30562</v>
      </c>
      <c r="H24" s="17">
        <v>46079</v>
      </c>
      <c r="I24" s="17">
        <f t="shared" si="0"/>
        <v>46109</v>
      </c>
      <c r="J24" s="18">
        <f t="shared" si="1"/>
        <v>30562</v>
      </c>
      <c r="K24" s="19">
        <f t="shared" si="6"/>
        <v>0</v>
      </c>
      <c r="L24" s="18">
        <f t="shared" si="2"/>
        <v>0</v>
      </c>
      <c r="M24" s="19">
        <f t="shared" si="3"/>
        <v>0</v>
      </c>
      <c r="N24" s="19">
        <f t="shared" si="4"/>
        <v>0</v>
      </c>
      <c r="O24" s="20">
        <f t="shared" si="5"/>
        <v>-28</v>
      </c>
    </row>
    <row r="25" spans="3:15" ht="20.25" x14ac:dyDescent="0.3">
      <c r="C25">
        <v>19</v>
      </c>
      <c r="D25" s="12" t="s">
        <v>58</v>
      </c>
      <c r="E25" s="14" t="s">
        <v>59</v>
      </c>
      <c r="F25" s="14" t="s">
        <v>60</v>
      </c>
      <c r="G25" s="21">
        <v>98323.5</v>
      </c>
      <c r="H25" s="17">
        <v>46079</v>
      </c>
      <c r="I25" s="17">
        <f t="shared" si="0"/>
        <v>46109</v>
      </c>
      <c r="J25" s="18">
        <f t="shared" si="1"/>
        <v>98323.5</v>
      </c>
      <c r="K25" s="19">
        <f t="shared" si="6"/>
        <v>0</v>
      </c>
      <c r="L25" s="18">
        <f t="shared" si="2"/>
        <v>0</v>
      </c>
      <c r="M25" s="19">
        <f t="shared" si="3"/>
        <v>0</v>
      </c>
      <c r="N25" s="19">
        <f t="shared" si="4"/>
        <v>0</v>
      </c>
      <c r="O25" s="20">
        <f t="shared" si="5"/>
        <v>-28</v>
      </c>
    </row>
    <row r="26" spans="3:15" ht="20.25" x14ac:dyDescent="0.3">
      <c r="D26" s="12" t="s">
        <v>61</v>
      </c>
      <c r="E26" s="14" t="s">
        <v>62</v>
      </c>
      <c r="F26" s="22" t="s">
        <v>63</v>
      </c>
      <c r="G26" s="21">
        <v>112100</v>
      </c>
      <c r="H26" s="17">
        <v>46079</v>
      </c>
      <c r="I26" s="17">
        <f t="shared" si="0"/>
        <v>46109</v>
      </c>
      <c r="J26" s="18">
        <f t="shared" si="1"/>
        <v>112100</v>
      </c>
      <c r="K26" s="19">
        <f t="shared" si="6"/>
        <v>0</v>
      </c>
      <c r="L26" s="18">
        <f t="shared" si="2"/>
        <v>0</v>
      </c>
      <c r="M26" s="19">
        <f t="shared" si="3"/>
        <v>0</v>
      </c>
      <c r="N26" s="19">
        <f t="shared" si="4"/>
        <v>0</v>
      </c>
      <c r="O26" s="20">
        <f t="shared" si="5"/>
        <v>-28</v>
      </c>
    </row>
    <row r="27" spans="3:15" ht="20.25" x14ac:dyDescent="0.3">
      <c r="D27" s="12" t="s">
        <v>64</v>
      </c>
      <c r="E27" s="14" t="s">
        <v>65</v>
      </c>
      <c r="F27" s="22" t="s">
        <v>66</v>
      </c>
      <c r="G27" s="21">
        <v>410337.3</v>
      </c>
      <c r="H27" s="17">
        <v>46079</v>
      </c>
      <c r="I27" s="17">
        <f>+H27+30</f>
        <v>46109</v>
      </c>
      <c r="J27" s="18">
        <f>+IF(O27&lt;=0,G27,0)</f>
        <v>410337.3</v>
      </c>
      <c r="K27" s="19">
        <f>+IF(AND(O27&gt;=1,O27&lt;=30),G27,0)</f>
        <v>0</v>
      </c>
      <c r="L27" s="18">
        <f>+IF(AND(O27&gt;=31,O27&lt;=60),G27,0)</f>
        <v>0</v>
      </c>
      <c r="M27" s="19">
        <f>+IF(AND(O27&gt;60,O27&lt;=90),G27,0)</f>
        <v>0</v>
      </c>
      <c r="N27" s="19">
        <f>+IF(O27&gt;91,G27,0)</f>
        <v>0</v>
      </c>
      <c r="O27" s="20">
        <f>+$D$5-I27</f>
        <v>-28</v>
      </c>
    </row>
    <row r="28" spans="3:15" ht="20.25" x14ac:dyDescent="0.3">
      <c r="D28" s="12" t="s">
        <v>67</v>
      </c>
      <c r="E28" s="14" t="s">
        <v>68</v>
      </c>
      <c r="F28" s="14" t="s">
        <v>69</v>
      </c>
      <c r="G28" s="21">
        <v>122716.29</v>
      </c>
      <c r="H28" s="17">
        <v>46080</v>
      </c>
      <c r="I28" s="17">
        <f t="shared" ref="I28:I47" si="7">+H28+30</f>
        <v>46110</v>
      </c>
      <c r="J28" s="18">
        <f t="shared" ref="J28:J47" si="8">+IF(O28&lt;=0,G28,0)</f>
        <v>122716.29</v>
      </c>
      <c r="K28" s="19">
        <f t="shared" ref="K28:K47" si="9">+IF(AND(O28&gt;=1,O28&lt;=30),G28,0)</f>
        <v>0</v>
      </c>
      <c r="L28" s="18">
        <f t="shared" ref="L28:L47" si="10">+IF(AND(O28&gt;=31,O28&lt;=60),G28,0)</f>
        <v>0</v>
      </c>
      <c r="M28" s="19">
        <f t="shared" ref="M28:M47" si="11">+IF(AND(O28&gt;60,O28&lt;=90),G28,0)</f>
        <v>0</v>
      </c>
      <c r="N28" s="19">
        <f t="shared" ref="N28:N47" si="12">+IF(O28&gt;91,G28,0)</f>
        <v>0</v>
      </c>
      <c r="O28" s="20">
        <f t="shared" ref="O28:O47" si="13">+$D$5-I28</f>
        <v>-29</v>
      </c>
    </row>
    <row r="29" spans="3:15" ht="20.25" x14ac:dyDescent="0.3">
      <c r="D29" s="12" t="s">
        <v>70</v>
      </c>
      <c r="E29" s="13" t="s">
        <v>71</v>
      </c>
      <c r="F29" s="14" t="s">
        <v>49</v>
      </c>
      <c r="G29" s="21">
        <v>249305.12</v>
      </c>
      <c r="H29" s="17">
        <v>46081</v>
      </c>
      <c r="I29" s="17">
        <f t="shared" si="7"/>
        <v>46111</v>
      </c>
      <c r="J29" s="18">
        <f t="shared" si="8"/>
        <v>249305.12</v>
      </c>
      <c r="K29" s="19">
        <f t="shared" si="9"/>
        <v>0</v>
      </c>
      <c r="L29" s="18">
        <f t="shared" si="10"/>
        <v>0</v>
      </c>
      <c r="M29" s="19">
        <f t="shared" si="11"/>
        <v>0</v>
      </c>
      <c r="N29" s="19">
        <f t="shared" si="12"/>
        <v>0</v>
      </c>
      <c r="O29" s="20">
        <f t="shared" si="13"/>
        <v>-30</v>
      </c>
    </row>
    <row r="30" spans="3:15" ht="20.25" hidden="1" x14ac:dyDescent="0.3">
      <c r="D30" s="12"/>
      <c r="E30" s="13"/>
      <c r="F30" s="13"/>
      <c r="G30" s="21"/>
      <c r="H30" s="17"/>
      <c r="I30" s="17">
        <f t="shared" si="7"/>
        <v>30</v>
      </c>
      <c r="J30" s="18">
        <f t="shared" si="8"/>
        <v>0</v>
      </c>
      <c r="K30" s="19">
        <f t="shared" si="9"/>
        <v>0</v>
      </c>
      <c r="L30" s="18">
        <f t="shared" si="10"/>
        <v>0</v>
      </c>
      <c r="M30" s="19">
        <f t="shared" si="11"/>
        <v>0</v>
      </c>
      <c r="N30" s="19">
        <f t="shared" si="12"/>
        <v>0</v>
      </c>
      <c r="O30" s="20">
        <f t="shared" si="13"/>
        <v>46051</v>
      </c>
    </row>
    <row r="31" spans="3:15" ht="20.25" hidden="1" x14ac:dyDescent="0.3">
      <c r="D31" s="12"/>
      <c r="E31" s="13"/>
      <c r="F31" s="13"/>
      <c r="G31" s="21"/>
      <c r="H31" s="17"/>
      <c r="I31" s="17">
        <f t="shared" si="7"/>
        <v>30</v>
      </c>
      <c r="J31" s="18">
        <f t="shared" si="8"/>
        <v>0</v>
      </c>
      <c r="K31" s="19">
        <f t="shared" si="9"/>
        <v>0</v>
      </c>
      <c r="L31" s="18">
        <f t="shared" si="10"/>
        <v>0</v>
      </c>
      <c r="M31" s="19">
        <f t="shared" si="11"/>
        <v>0</v>
      </c>
      <c r="N31" s="19">
        <f t="shared" si="12"/>
        <v>0</v>
      </c>
      <c r="O31" s="20">
        <f t="shared" si="13"/>
        <v>46051</v>
      </c>
    </row>
    <row r="32" spans="3:15" ht="20.25" hidden="1" x14ac:dyDescent="0.3">
      <c r="D32" s="12"/>
      <c r="E32" s="13"/>
      <c r="F32" s="13"/>
      <c r="G32" s="21"/>
      <c r="H32" s="17"/>
      <c r="I32" s="17">
        <f t="shared" si="7"/>
        <v>30</v>
      </c>
      <c r="J32" s="18">
        <f t="shared" si="8"/>
        <v>0</v>
      </c>
      <c r="K32" s="19">
        <f t="shared" si="9"/>
        <v>0</v>
      </c>
      <c r="L32" s="18">
        <f t="shared" si="10"/>
        <v>0</v>
      </c>
      <c r="M32" s="19">
        <f t="shared" si="11"/>
        <v>0</v>
      </c>
      <c r="N32" s="19">
        <f t="shared" si="12"/>
        <v>0</v>
      </c>
      <c r="O32" s="20">
        <f t="shared" si="13"/>
        <v>46051</v>
      </c>
    </row>
    <row r="33" spans="4:15" ht="20.25" hidden="1" x14ac:dyDescent="0.3">
      <c r="D33" s="12"/>
      <c r="E33" s="13"/>
      <c r="F33" s="13"/>
      <c r="G33" s="21"/>
      <c r="H33" s="17"/>
      <c r="I33" s="17">
        <f t="shared" si="7"/>
        <v>30</v>
      </c>
      <c r="J33" s="18">
        <f t="shared" si="8"/>
        <v>0</v>
      </c>
      <c r="K33" s="19">
        <f t="shared" si="9"/>
        <v>0</v>
      </c>
      <c r="L33" s="18">
        <f t="shared" si="10"/>
        <v>0</v>
      </c>
      <c r="M33" s="19">
        <f t="shared" si="11"/>
        <v>0</v>
      </c>
      <c r="N33" s="19">
        <f t="shared" si="12"/>
        <v>0</v>
      </c>
      <c r="O33" s="20">
        <f t="shared" si="13"/>
        <v>46051</v>
      </c>
    </row>
    <row r="34" spans="4:15" ht="20.25" hidden="1" x14ac:dyDescent="0.3">
      <c r="D34" s="12"/>
      <c r="E34" s="13"/>
      <c r="F34" s="13"/>
      <c r="G34" s="21"/>
      <c r="H34" s="17"/>
      <c r="I34" s="17">
        <f t="shared" si="7"/>
        <v>30</v>
      </c>
      <c r="J34" s="18">
        <f t="shared" si="8"/>
        <v>0</v>
      </c>
      <c r="K34" s="19">
        <f t="shared" si="9"/>
        <v>0</v>
      </c>
      <c r="L34" s="18">
        <f t="shared" si="10"/>
        <v>0</v>
      </c>
      <c r="M34" s="19">
        <f t="shared" si="11"/>
        <v>0</v>
      </c>
      <c r="N34" s="19">
        <f t="shared" si="12"/>
        <v>0</v>
      </c>
      <c r="O34" s="20">
        <f t="shared" si="13"/>
        <v>46051</v>
      </c>
    </row>
    <row r="35" spans="4:15" ht="20.25" hidden="1" x14ac:dyDescent="0.3">
      <c r="D35" s="12"/>
      <c r="E35" s="13"/>
      <c r="F35" s="13"/>
      <c r="G35" s="21"/>
      <c r="H35" s="17"/>
      <c r="I35" s="17">
        <f t="shared" si="7"/>
        <v>30</v>
      </c>
      <c r="J35" s="18">
        <f t="shared" si="8"/>
        <v>0</v>
      </c>
      <c r="K35" s="19">
        <f t="shared" si="9"/>
        <v>0</v>
      </c>
      <c r="L35" s="18">
        <f t="shared" si="10"/>
        <v>0</v>
      </c>
      <c r="M35" s="19">
        <f t="shared" si="11"/>
        <v>0</v>
      </c>
      <c r="N35" s="19">
        <f t="shared" si="12"/>
        <v>0</v>
      </c>
      <c r="O35" s="20">
        <f t="shared" si="13"/>
        <v>46051</v>
      </c>
    </row>
    <row r="36" spans="4:15" ht="20.25" hidden="1" x14ac:dyDescent="0.3">
      <c r="D36" s="12"/>
      <c r="E36" s="13"/>
      <c r="F36" s="13"/>
      <c r="G36" s="21"/>
      <c r="H36" s="17"/>
      <c r="I36" s="17">
        <f t="shared" si="7"/>
        <v>30</v>
      </c>
      <c r="J36" s="18">
        <f t="shared" si="8"/>
        <v>0</v>
      </c>
      <c r="K36" s="19">
        <f t="shared" si="9"/>
        <v>0</v>
      </c>
      <c r="L36" s="18">
        <f t="shared" si="10"/>
        <v>0</v>
      </c>
      <c r="M36" s="19">
        <f t="shared" si="11"/>
        <v>0</v>
      </c>
      <c r="N36" s="19">
        <f t="shared" si="12"/>
        <v>0</v>
      </c>
      <c r="O36" s="20">
        <f t="shared" si="13"/>
        <v>46051</v>
      </c>
    </row>
    <row r="37" spans="4:15" ht="20.25" hidden="1" x14ac:dyDescent="0.3">
      <c r="D37" s="12"/>
      <c r="E37" s="13"/>
      <c r="F37" s="13"/>
      <c r="G37" s="21"/>
      <c r="H37" s="17"/>
      <c r="I37" s="17">
        <f t="shared" si="7"/>
        <v>30</v>
      </c>
      <c r="J37" s="18">
        <f t="shared" si="8"/>
        <v>0</v>
      </c>
      <c r="K37" s="19">
        <f t="shared" si="9"/>
        <v>0</v>
      </c>
      <c r="L37" s="18">
        <f t="shared" si="10"/>
        <v>0</v>
      </c>
      <c r="M37" s="19">
        <f t="shared" si="11"/>
        <v>0</v>
      </c>
      <c r="N37" s="19">
        <f t="shared" si="12"/>
        <v>0</v>
      </c>
      <c r="O37" s="20">
        <f t="shared" si="13"/>
        <v>46051</v>
      </c>
    </row>
    <row r="38" spans="4:15" ht="20.25" hidden="1" x14ac:dyDescent="0.3">
      <c r="D38" s="12"/>
      <c r="E38" s="13"/>
      <c r="F38" s="13"/>
      <c r="G38" s="21"/>
      <c r="H38" s="17"/>
      <c r="I38" s="17">
        <f t="shared" si="7"/>
        <v>30</v>
      </c>
      <c r="J38" s="18">
        <f t="shared" si="8"/>
        <v>0</v>
      </c>
      <c r="K38" s="19">
        <f t="shared" si="9"/>
        <v>0</v>
      </c>
      <c r="L38" s="18">
        <f t="shared" si="10"/>
        <v>0</v>
      </c>
      <c r="M38" s="19">
        <f t="shared" si="11"/>
        <v>0</v>
      </c>
      <c r="N38" s="19">
        <f t="shared" si="12"/>
        <v>0</v>
      </c>
      <c r="O38" s="20">
        <f t="shared" si="13"/>
        <v>46051</v>
      </c>
    </row>
    <row r="39" spans="4:15" ht="20.25" hidden="1" x14ac:dyDescent="0.3">
      <c r="D39" s="12"/>
      <c r="E39" s="14"/>
      <c r="F39" s="14"/>
      <c r="G39" s="21"/>
      <c r="H39" s="17"/>
      <c r="I39" s="17">
        <f t="shared" si="7"/>
        <v>30</v>
      </c>
      <c r="J39" s="18">
        <f t="shared" si="8"/>
        <v>0</v>
      </c>
      <c r="K39" s="19">
        <f t="shared" si="9"/>
        <v>0</v>
      </c>
      <c r="L39" s="18">
        <f t="shared" si="10"/>
        <v>0</v>
      </c>
      <c r="M39" s="19">
        <f t="shared" si="11"/>
        <v>0</v>
      </c>
      <c r="N39" s="19">
        <f t="shared" si="12"/>
        <v>0</v>
      </c>
      <c r="O39" s="20">
        <f t="shared" si="13"/>
        <v>46051</v>
      </c>
    </row>
    <row r="40" spans="4:15" ht="20.25" hidden="1" x14ac:dyDescent="0.3">
      <c r="D40" s="12"/>
      <c r="E40" s="14"/>
      <c r="F40" s="14"/>
      <c r="G40" s="21"/>
      <c r="H40" s="17"/>
      <c r="I40" s="17">
        <f t="shared" si="7"/>
        <v>30</v>
      </c>
      <c r="J40" s="18">
        <f t="shared" si="8"/>
        <v>0</v>
      </c>
      <c r="K40" s="19">
        <f t="shared" si="9"/>
        <v>0</v>
      </c>
      <c r="L40" s="18">
        <f t="shared" si="10"/>
        <v>0</v>
      </c>
      <c r="M40" s="19">
        <f t="shared" si="11"/>
        <v>0</v>
      </c>
      <c r="N40" s="19">
        <f t="shared" si="12"/>
        <v>0</v>
      </c>
      <c r="O40" s="20">
        <f t="shared" si="13"/>
        <v>46051</v>
      </c>
    </row>
    <row r="41" spans="4:15" ht="20.25" hidden="1" x14ac:dyDescent="0.3">
      <c r="D41" s="12"/>
      <c r="E41" s="14"/>
      <c r="F41" s="14"/>
      <c r="G41" s="21"/>
      <c r="H41" s="17"/>
      <c r="I41" s="17">
        <f t="shared" si="7"/>
        <v>30</v>
      </c>
      <c r="J41" s="18">
        <f t="shared" si="8"/>
        <v>0</v>
      </c>
      <c r="K41" s="19">
        <f t="shared" si="9"/>
        <v>0</v>
      </c>
      <c r="L41" s="18">
        <f t="shared" si="10"/>
        <v>0</v>
      </c>
      <c r="M41" s="19">
        <f t="shared" si="11"/>
        <v>0</v>
      </c>
      <c r="N41" s="19">
        <f t="shared" si="12"/>
        <v>0</v>
      </c>
      <c r="O41" s="20">
        <f t="shared" si="13"/>
        <v>46051</v>
      </c>
    </row>
    <row r="42" spans="4:15" ht="20.25" hidden="1" x14ac:dyDescent="0.3">
      <c r="D42" s="12"/>
      <c r="E42" s="14"/>
      <c r="F42" s="14"/>
      <c r="G42" s="21"/>
      <c r="H42" s="17"/>
      <c r="I42" s="17">
        <f t="shared" si="7"/>
        <v>30</v>
      </c>
      <c r="J42" s="18">
        <f t="shared" si="8"/>
        <v>0</v>
      </c>
      <c r="K42" s="19">
        <f t="shared" si="9"/>
        <v>0</v>
      </c>
      <c r="L42" s="18">
        <f t="shared" si="10"/>
        <v>0</v>
      </c>
      <c r="M42" s="19">
        <f t="shared" si="11"/>
        <v>0</v>
      </c>
      <c r="N42" s="19">
        <f t="shared" si="12"/>
        <v>0</v>
      </c>
      <c r="O42" s="20">
        <f t="shared" si="13"/>
        <v>46051</v>
      </c>
    </row>
    <row r="43" spans="4:15" ht="20.25" hidden="1" x14ac:dyDescent="0.3">
      <c r="D43" s="12"/>
      <c r="E43" s="14"/>
      <c r="F43" s="14"/>
      <c r="G43" s="21"/>
      <c r="H43" s="17"/>
      <c r="I43" s="17">
        <f t="shared" si="7"/>
        <v>30</v>
      </c>
      <c r="J43" s="18">
        <f t="shared" si="8"/>
        <v>0</v>
      </c>
      <c r="K43" s="19">
        <f t="shared" si="9"/>
        <v>0</v>
      </c>
      <c r="L43" s="18">
        <f t="shared" si="10"/>
        <v>0</v>
      </c>
      <c r="M43" s="19">
        <f t="shared" si="11"/>
        <v>0</v>
      </c>
      <c r="N43" s="19">
        <f t="shared" si="12"/>
        <v>0</v>
      </c>
      <c r="O43" s="20">
        <f t="shared" si="13"/>
        <v>46051</v>
      </c>
    </row>
    <row r="44" spans="4:15" ht="20.25" hidden="1" x14ac:dyDescent="0.3">
      <c r="D44" s="12"/>
      <c r="E44" s="14"/>
      <c r="F44" s="14"/>
      <c r="G44" s="21"/>
      <c r="H44" s="17"/>
      <c r="I44" s="17">
        <f t="shared" si="7"/>
        <v>30</v>
      </c>
      <c r="J44" s="18">
        <f t="shared" si="8"/>
        <v>0</v>
      </c>
      <c r="K44" s="19">
        <f t="shared" si="9"/>
        <v>0</v>
      </c>
      <c r="L44" s="18">
        <f t="shared" si="10"/>
        <v>0</v>
      </c>
      <c r="M44" s="19">
        <f t="shared" si="11"/>
        <v>0</v>
      </c>
      <c r="N44" s="19">
        <f t="shared" si="12"/>
        <v>0</v>
      </c>
      <c r="O44" s="20">
        <f t="shared" si="13"/>
        <v>46051</v>
      </c>
    </row>
    <row r="45" spans="4:15" ht="20.25" hidden="1" x14ac:dyDescent="0.3">
      <c r="D45" s="12"/>
      <c r="E45" s="14"/>
      <c r="F45" s="14"/>
      <c r="G45" s="21"/>
      <c r="H45" s="17"/>
      <c r="I45" s="17">
        <f t="shared" si="7"/>
        <v>30</v>
      </c>
      <c r="J45" s="18">
        <f t="shared" si="8"/>
        <v>0</v>
      </c>
      <c r="K45" s="19">
        <f t="shared" si="9"/>
        <v>0</v>
      </c>
      <c r="L45" s="18">
        <f t="shared" si="10"/>
        <v>0</v>
      </c>
      <c r="M45" s="19">
        <f t="shared" si="11"/>
        <v>0</v>
      </c>
      <c r="N45" s="19">
        <f t="shared" si="12"/>
        <v>0</v>
      </c>
      <c r="O45" s="20">
        <f t="shared" si="13"/>
        <v>46051</v>
      </c>
    </row>
    <row r="46" spans="4:15" ht="20.25" hidden="1" x14ac:dyDescent="0.3">
      <c r="D46" s="12"/>
      <c r="E46" s="14"/>
      <c r="F46" s="14"/>
      <c r="G46" s="21"/>
      <c r="H46" s="17"/>
      <c r="I46" s="17">
        <f t="shared" si="7"/>
        <v>30</v>
      </c>
      <c r="J46" s="18">
        <f t="shared" si="8"/>
        <v>0</v>
      </c>
      <c r="K46" s="19">
        <f t="shared" si="9"/>
        <v>0</v>
      </c>
      <c r="L46" s="18">
        <f t="shared" si="10"/>
        <v>0</v>
      </c>
      <c r="M46" s="19">
        <f t="shared" si="11"/>
        <v>0</v>
      </c>
      <c r="N46" s="19">
        <f t="shared" si="12"/>
        <v>0</v>
      </c>
      <c r="O46" s="20">
        <f t="shared" si="13"/>
        <v>46051</v>
      </c>
    </row>
    <row r="47" spans="4:15" ht="20.25" hidden="1" x14ac:dyDescent="0.3">
      <c r="D47" s="12"/>
      <c r="E47" s="14"/>
      <c r="F47" s="14"/>
      <c r="G47" s="21"/>
      <c r="H47" s="17"/>
      <c r="I47" s="17">
        <f t="shared" si="7"/>
        <v>30</v>
      </c>
      <c r="J47" s="18">
        <f t="shared" si="8"/>
        <v>0</v>
      </c>
      <c r="K47" s="19">
        <f t="shared" si="9"/>
        <v>0</v>
      </c>
      <c r="L47" s="18">
        <f t="shared" si="10"/>
        <v>0</v>
      </c>
      <c r="M47" s="19">
        <f t="shared" si="11"/>
        <v>0</v>
      </c>
      <c r="N47" s="19">
        <f t="shared" si="12"/>
        <v>0</v>
      </c>
      <c r="O47" s="20">
        <f t="shared" si="13"/>
        <v>46051</v>
      </c>
    </row>
    <row r="48" spans="4:15" ht="20.25" hidden="1" x14ac:dyDescent="0.3">
      <c r="D48" s="12"/>
      <c r="E48" s="14"/>
      <c r="F48" s="14"/>
      <c r="G48" s="21"/>
      <c r="H48" s="17"/>
      <c r="I48" s="17">
        <f>+H48+30</f>
        <v>30</v>
      </c>
      <c r="J48" s="18">
        <f>+IF(O48&lt;=0,G48,0)</f>
        <v>0</v>
      </c>
      <c r="K48" s="19">
        <f>+IF(AND(O48&gt;=1,O48&lt;=30),G48,0)</f>
        <v>0</v>
      </c>
      <c r="L48" s="18">
        <f>+IF(AND(O48&gt;=31,O48&lt;=60),G48,0)</f>
        <v>0</v>
      </c>
      <c r="M48" s="19">
        <f>+IF(AND(O48&gt;60,O48&lt;=90),G48,0)</f>
        <v>0</v>
      </c>
      <c r="N48" s="19">
        <f>+IF(O48&gt;91,G48,0)</f>
        <v>0</v>
      </c>
      <c r="O48" s="20">
        <f>+$D$5-I48</f>
        <v>46051</v>
      </c>
    </row>
    <row r="49" spans="4:15" ht="20.25" hidden="1" x14ac:dyDescent="0.3">
      <c r="D49" s="12"/>
      <c r="E49" s="14"/>
      <c r="F49" s="14"/>
      <c r="G49" s="21"/>
      <c r="H49" s="17"/>
      <c r="I49" s="17">
        <f>+H49+30</f>
        <v>30</v>
      </c>
      <c r="J49" s="18">
        <f>+IF(O49&lt;=0,G49,0)</f>
        <v>0</v>
      </c>
      <c r="K49" s="19">
        <f>+IF(AND(O49&gt;=1,O49&lt;=30),G49,0)</f>
        <v>0</v>
      </c>
      <c r="L49" s="18">
        <f>+IF(AND(O49&gt;=31,O49&lt;=60),G49,0)</f>
        <v>0</v>
      </c>
      <c r="M49" s="19">
        <f>+IF(AND(O49&gt;60,O49&lt;=90),G49,0)</f>
        <v>0</v>
      </c>
      <c r="N49" s="19">
        <f>+IF(O49&gt;91,G49,0)</f>
        <v>0</v>
      </c>
      <c r="O49" s="20">
        <f>+$D$5-I49</f>
        <v>46051</v>
      </c>
    </row>
    <row r="50" spans="4:15" ht="20.25" hidden="1" x14ac:dyDescent="0.3">
      <c r="D50" s="12"/>
      <c r="E50" s="14"/>
      <c r="F50" s="14"/>
      <c r="G50" s="21"/>
      <c r="H50" s="17"/>
      <c r="I50" s="17">
        <f t="shared" ref="I50:I63" si="14">+H50+30</f>
        <v>30</v>
      </c>
      <c r="J50" s="18">
        <f t="shared" ref="J50:J74" si="15">+IF(O50&lt;=0,G50,0)</f>
        <v>0</v>
      </c>
      <c r="K50" s="19">
        <f t="shared" ref="K50:K74" si="16">+IF(AND(O50&gt;=1,O50&lt;=30),G50,0)</f>
        <v>0</v>
      </c>
      <c r="L50" s="18">
        <f t="shared" ref="L50:L74" si="17">+IF(AND(O50&gt;=31,O50&lt;=60),G50,0)</f>
        <v>0</v>
      </c>
      <c r="M50" s="19">
        <f t="shared" ref="M50:M63" si="18">+IF(AND(O50&gt;60,O50&lt;=90),G50,0)</f>
        <v>0</v>
      </c>
      <c r="N50" s="19">
        <f t="shared" ref="N50:N63" si="19">+IF(O50&gt;91,G50,0)</f>
        <v>0</v>
      </c>
      <c r="O50" s="20">
        <f t="shared" ref="O50:O63" si="20">+$D$5-I50</f>
        <v>46051</v>
      </c>
    </row>
    <row r="51" spans="4:15" ht="20.25" hidden="1" x14ac:dyDescent="0.3">
      <c r="D51" s="12"/>
      <c r="E51" s="14"/>
      <c r="F51" s="14"/>
      <c r="G51" s="21"/>
      <c r="H51" s="17"/>
      <c r="I51" s="17">
        <f t="shared" si="14"/>
        <v>30</v>
      </c>
      <c r="J51" s="18">
        <f t="shared" si="15"/>
        <v>0</v>
      </c>
      <c r="K51" s="19">
        <f t="shared" si="16"/>
        <v>0</v>
      </c>
      <c r="L51" s="18">
        <f t="shared" si="17"/>
        <v>0</v>
      </c>
      <c r="M51" s="19">
        <f t="shared" si="18"/>
        <v>0</v>
      </c>
      <c r="N51" s="19">
        <f t="shared" si="19"/>
        <v>0</v>
      </c>
      <c r="O51" s="20">
        <f t="shared" si="20"/>
        <v>46051</v>
      </c>
    </row>
    <row r="52" spans="4:15" ht="20.25" hidden="1" x14ac:dyDescent="0.3">
      <c r="D52" s="12"/>
      <c r="E52" s="14"/>
      <c r="F52" s="22"/>
      <c r="G52" s="21"/>
      <c r="H52" s="17"/>
      <c r="I52" s="17">
        <f t="shared" si="14"/>
        <v>30</v>
      </c>
      <c r="J52" s="18">
        <f t="shared" si="15"/>
        <v>0</v>
      </c>
      <c r="K52" s="19">
        <f t="shared" si="16"/>
        <v>0</v>
      </c>
      <c r="L52" s="18">
        <f t="shared" si="17"/>
        <v>0</v>
      </c>
      <c r="M52" s="19">
        <f t="shared" si="18"/>
        <v>0</v>
      </c>
      <c r="N52" s="19">
        <f t="shared" si="19"/>
        <v>0</v>
      </c>
      <c r="O52" s="20">
        <f t="shared" si="20"/>
        <v>46051</v>
      </c>
    </row>
    <row r="53" spans="4:15" ht="20.25" hidden="1" x14ac:dyDescent="0.3">
      <c r="D53" s="12"/>
      <c r="E53" s="14"/>
      <c r="F53" s="14"/>
      <c r="G53" s="21"/>
      <c r="H53" s="17"/>
      <c r="I53" s="17">
        <f t="shared" si="14"/>
        <v>30</v>
      </c>
      <c r="J53" s="18">
        <f t="shared" si="15"/>
        <v>0</v>
      </c>
      <c r="K53" s="19">
        <f t="shared" si="16"/>
        <v>0</v>
      </c>
      <c r="L53" s="18">
        <f t="shared" si="17"/>
        <v>0</v>
      </c>
      <c r="M53" s="19">
        <f t="shared" si="18"/>
        <v>0</v>
      </c>
      <c r="N53" s="19">
        <f t="shared" si="19"/>
        <v>0</v>
      </c>
      <c r="O53" s="20">
        <f t="shared" si="20"/>
        <v>46051</v>
      </c>
    </row>
    <row r="54" spans="4:15" ht="20.25" hidden="1" x14ac:dyDescent="0.3">
      <c r="D54" s="12"/>
      <c r="E54" s="14"/>
      <c r="F54" s="14"/>
      <c r="G54" s="21"/>
      <c r="H54" s="17"/>
      <c r="I54" s="17">
        <f t="shared" si="14"/>
        <v>30</v>
      </c>
      <c r="J54" s="18">
        <f t="shared" si="15"/>
        <v>0</v>
      </c>
      <c r="K54" s="19">
        <f t="shared" si="16"/>
        <v>0</v>
      </c>
      <c r="L54" s="18">
        <f t="shared" si="17"/>
        <v>0</v>
      </c>
      <c r="M54" s="19">
        <f t="shared" si="18"/>
        <v>0</v>
      </c>
      <c r="N54" s="19">
        <f t="shared" si="19"/>
        <v>0</v>
      </c>
      <c r="O54" s="20">
        <f t="shared" si="20"/>
        <v>46051</v>
      </c>
    </row>
    <row r="55" spans="4:15" ht="20.25" hidden="1" x14ac:dyDescent="0.3">
      <c r="D55" s="12"/>
      <c r="E55" s="14"/>
      <c r="F55" s="14"/>
      <c r="G55" s="21"/>
      <c r="H55" s="17"/>
      <c r="I55" s="17">
        <f t="shared" si="14"/>
        <v>30</v>
      </c>
      <c r="J55" s="18">
        <f t="shared" si="15"/>
        <v>0</v>
      </c>
      <c r="K55" s="19">
        <f t="shared" si="16"/>
        <v>0</v>
      </c>
      <c r="L55" s="18">
        <f t="shared" si="17"/>
        <v>0</v>
      </c>
      <c r="M55" s="19">
        <f t="shared" si="18"/>
        <v>0</v>
      </c>
      <c r="N55" s="19">
        <f t="shared" si="19"/>
        <v>0</v>
      </c>
      <c r="O55" s="20">
        <f t="shared" si="20"/>
        <v>46051</v>
      </c>
    </row>
    <row r="56" spans="4:15" ht="20.25" hidden="1" x14ac:dyDescent="0.3">
      <c r="D56" s="12"/>
      <c r="E56" s="14"/>
      <c r="F56" s="14"/>
      <c r="G56" s="21"/>
      <c r="H56" s="17"/>
      <c r="I56" s="17">
        <f t="shared" si="14"/>
        <v>30</v>
      </c>
      <c r="J56" s="18">
        <f t="shared" si="15"/>
        <v>0</v>
      </c>
      <c r="K56" s="19">
        <f t="shared" si="16"/>
        <v>0</v>
      </c>
      <c r="L56" s="18">
        <f t="shared" si="17"/>
        <v>0</v>
      </c>
      <c r="M56" s="19">
        <f t="shared" si="18"/>
        <v>0</v>
      </c>
      <c r="N56" s="19">
        <f t="shared" si="19"/>
        <v>0</v>
      </c>
      <c r="O56" s="20">
        <f t="shared" si="20"/>
        <v>46051</v>
      </c>
    </row>
    <row r="57" spans="4:15" ht="20.25" hidden="1" x14ac:dyDescent="0.3">
      <c r="D57" s="12"/>
      <c r="E57" s="14"/>
      <c r="F57" s="14"/>
      <c r="G57" s="21"/>
      <c r="H57" s="17"/>
      <c r="I57" s="17">
        <f t="shared" si="14"/>
        <v>30</v>
      </c>
      <c r="J57" s="18">
        <f t="shared" si="15"/>
        <v>0</v>
      </c>
      <c r="K57" s="19">
        <f t="shared" si="16"/>
        <v>0</v>
      </c>
      <c r="L57" s="18">
        <f t="shared" si="17"/>
        <v>0</v>
      </c>
      <c r="M57" s="19">
        <f t="shared" si="18"/>
        <v>0</v>
      </c>
      <c r="N57" s="19">
        <f t="shared" si="19"/>
        <v>0</v>
      </c>
      <c r="O57" s="20">
        <f t="shared" si="20"/>
        <v>46051</v>
      </c>
    </row>
    <row r="58" spans="4:15" ht="20.25" hidden="1" x14ac:dyDescent="0.3">
      <c r="D58" s="12"/>
      <c r="E58" s="14"/>
      <c r="F58" s="14"/>
      <c r="G58" s="21"/>
      <c r="H58" s="17"/>
      <c r="I58" s="17">
        <f t="shared" si="14"/>
        <v>30</v>
      </c>
      <c r="J58" s="18">
        <f t="shared" si="15"/>
        <v>0</v>
      </c>
      <c r="K58" s="19">
        <f t="shared" si="16"/>
        <v>0</v>
      </c>
      <c r="L58" s="18">
        <f t="shared" si="17"/>
        <v>0</v>
      </c>
      <c r="M58" s="19">
        <f t="shared" si="18"/>
        <v>0</v>
      </c>
      <c r="N58" s="19">
        <f t="shared" si="19"/>
        <v>0</v>
      </c>
      <c r="O58" s="20">
        <f t="shared" si="20"/>
        <v>46051</v>
      </c>
    </row>
    <row r="59" spans="4:15" ht="20.25" hidden="1" x14ac:dyDescent="0.3">
      <c r="D59" s="12"/>
      <c r="E59" s="14"/>
      <c r="F59" s="14"/>
      <c r="G59" s="21"/>
      <c r="H59" s="17"/>
      <c r="I59" s="17">
        <f t="shared" si="14"/>
        <v>30</v>
      </c>
      <c r="J59" s="18">
        <f t="shared" si="15"/>
        <v>0</v>
      </c>
      <c r="K59" s="19">
        <f t="shared" si="16"/>
        <v>0</v>
      </c>
      <c r="L59" s="18">
        <f t="shared" si="17"/>
        <v>0</v>
      </c>
      <c r="M59" s="19">
        <f t="shared" si="18"/>
        <v>0</v>
      </c>
      <c r="N59" s="19">
        <f t="shared" si="19"/>
        <v>0</v>
      </c>
      <c r="O59" s="20">
        <f t="shared" si="20"/>
        <v>46051</v>
      </c>
    </row>
    <row r="60" spans="4:15" ht="20.25" hidden="1" x14ac:dyDescent="0.3">
      <c r="D60" s="12"/>
      <c r="E60" s="14"/>
      <c r="F60" s="14"/>
      <c r="G60" s="21"/>
      <c r="H60" s="17"/>
      <c r="I60" s="17">
        <f t="shared" si="14"/>
        <v>30</v>
      </c>
      <c r="J60" s="18">
        <f t="shared" si="15"/>
        <v>0</v>
      </c>
      <c r="K60" s="19">
        <f t="shared" si="16"/>
        <v>0</v>
      </c>
      <c r="L60" s="18">
        <f t="shared" si="17"/>
        <v>0</v>
      </c>
      <c r="M60" s="19">
        <f t="shared" si="18"/>
        <v>0</v>
      </c>
      <c r="N60" s="19">
        <f t="shared" si="19"/>
        <v>0</v>
      </c>
      <c r="O60" s="20">
        <f t="shared" si="20"/>
        <v>46051</v>
      </c>
    </row>
    <row r="61" spans="4:15" ht="20.25" hidden="1" x14ac:dyDescent="0.3">
      <c r="D61" s="12"/>
      <c r="E61" s="14"/>
      <c r="F61" s="14"/>
      <c r="G61" s="21"/>
      <c r="H61" s="17"/>
      <c r="I61" s="17">
        <f t="shared" si="14"/>
        <v>30</v>
      </c>
      <c r="J61" s="18">
        <f t="shared" si="15"/>
        <v>0</v>
      </c>
      <c r="K61" s="19">
        <f t="shared" si="16"/>
        <v>0</v>
      </c>
      <c r="L61" s="18">
        <f t="shared" si="17"/>
        <v>0</v>
      </c>
      <c r="M61" s="19">
        <f t="shared" si="18"/>
        <v>0</v>
      </c>
      <c r="N61" s="19">
        <f t="shared" si="19"/>
        <v>0</v>
      </c>
      <c r="O61" s="20">
        <f t="shared" si="20"/>
        <v>46051</v>
      </c>
    </row>
    <row r="62" spans="4:15" ht="20.25" hidden="1" x14ac:dyDescent="0.3">
      <c r="D62" s="12"/>
      <c r="E62" s="14"/>
      <c r="F62" s="14"/>
      <c r="G62" s="21"/>
      <c r="H62" s="17"/>
      <c r="I62" s="17">
        <f t="shared" si="14"/>
        <v>30</v>
      </c>
      <c r="J62" s="18">
        <f t="shared" si="15"/>
        <v>0</v>
      </c>
      <c r="K62" s="19">
        <f t="shared" si="16"/>
        <v>0</v>
      </c>
      <c r="L62" s="18">
        <f t="shared" si="17"/>
        <v>0</v>
      </c>
      <c r="M62" s="19">
        <f t="shared" si="18"/>
        <v>0</v>
      </c>
      <c r="N62" s="19">
        <f t="shared" si="19"/>
        <v>0</v>
      </c>
      <c r="O62" s="20">
        <f t="shared" si="20"/>
        <v>46051</v>
      </c>
    </row>
    <row r="63" spans="4:15" ht="20.25" hidden="1" x14ac:dyDescent="0.3">
      <c r="D63" s="12"/>
      <c r="E63" s="14"/>
      <c r="F63" s="14"/>
      <c r="G63" s="21"/>
      <c r="H63" s="17"/>
      <c r="I63" s="17">
        <f t="shared" si="14"/>
        <v>30</v>
      </c>
      <c r="J63" s="18">
        <f t="shared" si="15"/>
        <v>0</v>
      </c>
      <c r="K63" s="19">
        <f t="shared" si="16"/>
        <v>0</v>
      </c>
      <c r="L63" s="18">
        <f t="shared" si="17"/>
        <v>0</v>
      </c>
      <c r="M63" s="19">
        <f t="shared" si="18"/>
        <v>0</v>
      </c>
      <c r="N63" s="19">
        <f t="shared" si="19"/>
        <v>0</v>
      </c>
      <c r="O63" s="20">
        <f t="shared" si="20"/>
        <v>46051</v>
      </c>
    </row>
    <row r="64" spans="4:15" ht="20.25" hidden="1" x14ac:dyDescent="0.3">
      <c r="D64" s="12"/>
      <c r="E64" s="14"/>
      <c r="F64" s="14"/>
      <c r="G64" s="21"/>
      <c r="H64" s="17"/>
      <c r="I64" s="17">
        <f t="shared" si="0"/>
        <v>30</v>
      </c>
      <c r="J64" s="18">
        <f t="shared" si="15"/>
        <v>0</v>
      </c>
      <c r="K64" s="19">
        <f t="shared" si="16"/>
        <v>0</v>
      </c>
      <c r="L64" s="18">
        <f t="shared" si="17"/>
        <v>0</v>
      </c>
      <c r="M64" s="19">
        <f t="shared" si="3"/>
        <v>0</v>
      </c>
      <c r="N64" s="19">
        <f t="shared" si="4"/>
        <v>0</v>
      </c>
      <c r="O64" s="20">
        <f t="shared" si="5"/>
        <v>46051</v>
      </c>
    </row>
    <row r="65" spans="1:15" ht="20.25" hidden="1" x14ac:dyDescent="0.3">
      <c r="D65" s="12"/>
      <c r="E65" s="14"/>
      <c r="F65" s="14"/>
      <c r="G65" s="21"/>
      <c r="H65" s="17"/>
      <c r="I65" s="17">
        <f t="shared" si="0"/>
        <v>30</v>
      </c>
      <c r="J65" s="18">
        <f t="shared" si="15"/>
        <v>0</v>
      </c>
      <c r="K65" s="19">
        <f t="shared" si="16"/>
        <v>0</v>
      </c>
      <c r="L65" s="18">
        <f t="shared" si="17"/>
        <v>0</v>
      </c>
      <c r="M65" s="19">
        <f t="shared" si="3"/>
        <v>0</v>
      </c>
      <c r="N65" s="19">
        <f t="shared" si="4"/>
        <v>0</v>
      </c>
      <c r="O65" s="20">
        <f t="shared" si="5"/>
        <v>46051</v>
      </c>
    </row>
    <row r="66" spans="1:15" ht="20.25" hidden="1" x14ac:dyDescent="0.3">
      <c r="D66" s="12"/>
      <c r="E66" s="14"/>
      <c r="F66" s="14"/>
      <c r="G66" s="21"/>
      <c r="H66" s="17"/>
      <c r="I66" s="17">
        <f t="shared" si="0"/>
        <v>30</v>
      </c>
      <c r="J66" s="18">
        <f t="shared" si="15"/>
        <v>0</v>
      </c>
      <c r="K66" s="19">
        <f t="shared" si="16"/>
        <v>0</v>
      </c>
      <c r="L66" s="18">
        <f t="shared" si="17"/>
        <v>0</v>
      </c>
      <c r="M66" s="19">
        <f t="shared" si="3"/>
        <v>0</v>
      </c>
      <c r="N66" s="19">
        <f t="shared" si="4"/>
        <v>0</v>
      </c>
      <c r="O66" s="20">
        <f t="shared" si="5"/>
        <v>46051</v>
      </c>
    </row>
    <row r="67" spans="1:15" ht="20.25" hidden="1" x14ac:dyDescent="0.3">
      <c r="D67" s="23"/>
      <c r="E67" s="14"/>
      <c r="F67" s="14"/>
      <c r="G67" s="21"/>
      <c r="H67" s="17"/>
      <c r="I67" s="17">
        <f t="shared" si="0"/>
        <v>30</v>
      </c>
      <c r="J67" s="18">
        <f t="shared" si="15"/>
        <v>0</v>
      </c>
      <c r="K67" s="19">
        <f t="shared" si="16"/>
        <v>0</v>
      </c>
      <c r="L67" s="18">
        <f t="shared" si="17"/>
        <v>0</v>
      </c>
      <c r="M67" s="19">
        <f t="shared" si="3"/>
        <v>0</v>
      </c>
      <c r="N67" s="19">
        <f t="shared" si="4"/>
        <v>0</v>
      </c>
      <c r="O67" s="20">
        <f t="shared" si="5"/>
        <v>46051</v>
      </c>
    </row>
    <row r="68" spans="1:15" ht="20.25" hidden="1" x14ac:dyDescent="0.3">
      <c r="D68" s="12"/>
      <c r="E68" s="14"/>
      <c r="F68" s="14"/>
      <c r="G68" s="21"/>
      <c r="H68" s="24"/>
      <c r="I68" s="17">
        <f t="shared" si="0"/>
        <v>30</v>
      </c>
      <c r="J68" s="18">
        <f t="shared" si="15"/>
        <v>0</v>
      </c>
      <c r="K68" s="19">
        <f t="shared" si="16"/>
        <v>0</v>
      </c>
      <c r="L68" s="18">
        <f t="shared" si="17"/>
        <v>0</v>
      </c>
      <c r="M68" s="19">
        <f t="shared" si="3"/>
        <v>0</v>
      </c>
      <c r="N68" s="19">
        <f t="shared" si="4"/>
        <v>0</v>
      </c>
      <c r="O68" s="20">
        <f t="shared" si="5"/>
        <v>46051</v>
      </c>
    </row>
    <row r="69" spans="1:15" ht="18" hidden="1" customHeight="1" x14ac:dyDescent="0.3">
      <c r="D69" s="12"/>
      <c r="E69" s="14"/>
      <c r="F69" s="14"/>
      <c r="G69" s="21"/>
      <c r="H69" s="24"/>
      <c r="I69" s="17">
        <f t="shared" si="0"/>
        <v>30</v>
      </c>
      <c r="J69" s="18">
        <f t="shared" si="15"/>
        <v>0</v>
      </c>
      <c r="K69" s="19">
        <f t="shared" si="16"/>
        <v>0</v>
      </c>
      <c r="L69" s="18">
        <f t="shared" si="17"/>
        <v>0</v>
      </c>
      <c r="M69" s="19">
        <f t="shared" si="3"/>
        <v>0</v>
      </c>
      <c r="N69" s="19">
        <f t="shared" si="4"/>
        <v>0</v>
      </c>
      <c r="O69" s="20">
        <f t="shared" si="5"/>
        <v>46051</v>
      </c>
    </row>
    <row r="70" spans="1:15" ht="20.25" hidden="1" x14ac:dyDescent="0.3">
      <c r="D70" s="12"/>
      <c r="E70" s="14"/>
      <c r="F70" s="14"/>
      <c r="G70" s="21"/>
      <c r="H70" s="24"/>
      <c r="I70" s="17">
        <f t="shared" si="0"/>
        <v>30</v>
      </c>
      <c r="J70" s="18">
        <f t="shared" si="15"/>
        <v>0</v>
      </c>
      <c r="K70" s="19">
        <f t="shared" si="16"/>
        <v>0</v>
      </c>
      <c r="L70" s="18">
        <f t="shared" si="17"/>
        <v>0</v>
      </c>
      <c r="M70" s="19">
        <f t="shared" si="3"/>
        <v>0</v>
      </c>
      <c r="N70" s="19">
        <f t="shared" si="4"/>
        <v>0</v>
      </c>
      <c r="O70" s="20">
        <f t="shared" si="5"/>
        <v>46051</v>
      </c>
    </row>
    <row r="71" spans="1:15" s="10" customFormat="1" ht="20.25" hidden="1" x14ac:dyDescent="0.3">
      <c r="A71"/>
      <c r="B71"/>
      <c r="D71" s="23"/>
      <c r="E71" s="14"/>
      <c r="F71" s="14"/>
      <c r="G71" s="21"/>
      <c r="H71" s="24"/>
      <c r="I71" s="17">
        <f t="shared" si="0"/>
        <v>30</v>
      </c>
      <c r="J71" s="18">
        <f t="shared" si="15"/>
        <v>0</v>
      </c>
      <c r="K71" s="19">
        <f t="shared" si="16"/>
        <v>0</v>
      </c>
      <c r="L71" s="18">
        <f t="shared" si="17"/>
        <v>0</v>
      </c>
      <c r="M71" s="19">
        <f t="shared" si="3"/>
        <v>0</v>
      </c>
      <c r="N71" s="19">
        <f t="shared" si="4"/>
        <v>0</v>
      </c>
      <c r="O71" s="20">
        <f t="shared" si="5"/>
        <v>46051</v>
      </c>
    </row>
    <row r="72" spans="1:15" ht="20.25" hidden="1" x14ac:dyDescent="0.3">
      <c r="D72" s="12"/>
      <c r="E72" s="14"/>
      <c r="F72" s="14"/>
      <c r="G72" s="21"/>
      <c r="H72" s="17"/>
      <c r="I72" s="17">
        <f t="shared" si="0"/>
        <v>30</v>
      </c>
      <c r="J72" s="18">
        <f t="shared" si="15"/>
        <v>0</v>
      </c>
      <c r="K72" s="19">
        <f t="shared" si="16"/>
        <v>0</v>
      </c>
      <c r="L72" s="18">
        <f t="shared" si="17"/>
        <v>0</v>
      </c>
      <c r="M72" s="19">
        <f t="shared" si="3"/>
        <v>0</v>
      </c>
      <c r="N72" s="19">
        <f t="shared" si="4"/>
        <v>0</v>
      </c>
      <c r="O72" s="20">
        <f t="shared" si="5"/>
        <v>46051</v>
      </c>
    </row>
    <row r="73" spans="1:15" s="10" customFormat="1" ht="20.25" hidden="1" x14ac:dyDescent="0.3">
      <c r="A73"/>
      <c r="B73"/>
      <c r="D73" s="23"/>
      <c r="E73" s="22"/>
      <c r="F73" s="22"/>
      <c r="G73" s="25"/>
      <c r="H73" s="24"/>
      <c r="I73" s="17">
        <f t="shared" si="0"/>
        <v>30</v>
      </c>
      <c r="J73" s="18">
        <f t="shared" si="15"/>
        <v>0</v>
      </c>
      <c r="K73" s="19">
        <f t="shared" si="16"/>
        <v>0</v>
      </c>
      <c r="L73" s="18">
        <f t="shared" si="17"/>
        <v>0</v>
      </c>
      <c r="M73" s="19">
        <f t="shared" si="3"/>
        <v>0</v>
      </c>
      <c r="N73" s="19">
        <f t="shared" si="4"/>
        <v>0</v>
      </c>
      <c r="O73" s="20">
        <f t="shared" si="5"/>
        <v>46051</v>
      </c>
    </row>
    <row r="74" spans="1:15" s="10" customFormat="1" ht="18" hidden="1" customHeight="1" x14ac:dyDescent="0.3">
      <c r="A74"/>
      <c r="B74"/>
      <c r="D74" s="23"/>
      <c r="E74" s="14"/>
      <c r="F74" s="14"/>
      <c r="G74" s="21"/>
      <c r="H74" s="17"/>
      <c r="I74" s="17">
        <f t="shared" si="0"/>
        <v>30</v>
      </c>
      <c r="J74" s="18">
        <f t="shared" si="15"/>
        <v>0</v>
      </c>
      <c r="K74" s="18">
        <f t="shared" si="16"/>
        <v>0</v>
      </c>
      <c r="L74" s="18">
        <f t="shared" si="17"/>
        <v>0</v>
      </c>
      <c r="M74" s="18">
        <f t="shared" si="3"/>
        <v>0</v>
      </c>
      <c r="N74" s="18">
        <f t="shared" si="4"/>
        <v>0</v>
      </c>
      <c r="O74" s="20">
        <f t="shared" si="5"/>
        <v>46051</v>
      </c>
    </row>
    <row r="75" spans="1:15" ht="20.25" x14ac:dyDescent="0.25">
      <c r="D75" s="26" t="s">
        <v>72</v>
      </c>
      <c r="E75" s="27"/>
      <c r="F75" s="28"/>
      <c r="G75" s="29">
        <f>SUM(G7:G74)</f>
        <v>5602395.6899999995</v>
      </c>
      <c r="H75" s="30"/>
      <c r="I75" s="30"/>
      <c r="J75" s="29">
        <f>SUM(J7:J74)</f>
        <v>1555439.19</v>
      </c>
      <c r="K75" s="29">
        <f>SUM(K7:K74)</f>
        <v>1906791.5</v>
      </c>
      <c r="L75" s="29">
        <f>SUM(L7:L74)</f>
        <v>0</v>
      </c>
      <c r="M75" s="29">
        <f>SUM(M7:M74)</f>
        <v>0</v>
      </c>
      <c r="N75" s="29">
        <f>SUM(N7:N74)</f>
        <v>2140165</v>
      </c>
      <c r="O75" s="31">
        <f>+J75+K75+L75+M75+N75</f>
        <v>5602395.6899999995</v>
      </c>
    </row>
    <row r="76" spans="1:15" ht="15.75" x14ac:dyDescent="0.25">
      <c r="D76" s="32"/>
      <c r="E76" s="32"/>
      <c r="F76" s="32"/>
      <c r="G76" s="33"/>
      <c r="H76" s="34"/>
      <c r="I76" s="34"/>
      <c r="J76" s="35"/>
      <c r="K76" s="35"/>
      <c r="L76" s="35"/>
      <c r="M76" s="36"/>
      <c r="N76" s="37"/>
    </row>
    <row r="77" spans="1:15" ht="15.75" x14ac:dyDescent="0.25">
      <c r="D77" s="38"/>
      <c r="E77" s="39"/>
      <c r="F77" s="40"/>
      <c r="G77" s="33"/>
      <c r="H77" s="34"/>
      <c r="I77" s="34"/>
      <c r="J77" s="41"/>
      <c r="K77" s="42"/>
      <c r="L77" s="43"/>
      <c r="M77" s="44"/>
      <c r="N77" s="45"/>
    </row>
    <row r="78" spans="1:15" ht="15.75" x14ac:dyDescent="0.25">
      <c r="D78" s="38"/>
      <c r="E78" s="39"/>
      <c r="F78" s="40"/>
      <c r="G78" s="33"/>
      <c r="H78" s="34"/>
      <c r="I78" s="34"/>
      <c r="J78" s="41"/>
      <c r="K78" s="42"/>
      <c r="L78" s="41"/>
      <c r="M78" s="44"/>
      <c r="N78" s="45"/>
    </row>
    <row r="79" spans="1:15" ht="15.75" x14ac:dyDescent="0.25">
      <c r="D79" s="38"/>
      <c r="E79" s="39"/>
      <c r="F79" s="40"/>
      <c r="G79" s="33"/>
      <c r="H79" s="34"/>
      <c r="I79" s="34"/>
      <c r="J79" s="43"/>
      <c r="K79" s="42"/>
      <c r="L79" s="41"/>
      <c r="M79" s="44"/>
      <c r="N79" s="45"/>
    </row>
    <row r="80" spans="1:15" ht="20.25" hidden="1" x14ac:dyDescent="0.25">
      <c r="D80" s="46" t="s">
        <v>73</v>
      </c>
      <c r="E80" s="46"/>
      <c r="F80" s="46"/>
      <c r="G80" s="46"/>
      <c r="H80" s="46"/>
      <c r="I80" s="46"/>
      <c r="J80" s="46"/>
      <c r="K80" s="46"/>
      <c r="L80" s="46"/>
      <c r="M80" s="46"/>
      <c r="N80" s="46"/>
    </row>
    <row r="81" spans="3:15" ht="20.25" hidden="1" x14ac:dyDescent="0.3">
      <c r="D81" s="47" t="s">
        <v>74</v>
      </c>
      <c r="E81" s="47"/>
      <c r="F81" s="47"/>
      <c r="G81" s="47"/>
      <c r="H81" s="47"/>
      <c r="I81" s="47"/>
      <c r="J81" s="47"/>
      <c r="K81" s="47"/>
      <c r="L81" s="47"/>
      <c r="M81" s="47"/>
      <c r="N81" s="47"/>
    </row>
    <row r="82" spans="3:15" ht="40.5" hidden="1" x14ac:dyDescent="0.25">
      <c r="D82" s="48" t="s">
        <v>3</v>
      </c>
      <c r="E82" s="48" t="s">
        <v>4</v>
      </c>
      <c r="F82" s="48" t="s">
        <v>5</v>
      </c>
      <c r="G82" s="48" t="s">
        <v>6</v>
      </c>
      <c r="H82" s="48" t="s">
        <v>7</v>
      </c>
      <c r="I82" s="48" t="s">
        <v>8</v>
      </c>
      <c r="J82" s="48" t="s">
        <v>9</v>
      </c>
      <c r="K82" s="48" t="s">
        <v>75</v>
      </c>
      <c r="L82" s="48" t="s">
        <v>11</v>
      </c>
      <c r="M82" s="48" t="s">
        <v>12</v>
      </c>
      <c r="N82" s="48" t="s">
        <v>13</v>
      </c>
      <c r="O82" s="9" t="s">
        <v>14</v>
      </c>
    </row>
    <row r="83" spans="3:15" s="51" customFormat="1" ht="20.25" hidden="1" x14ac:dyDescent="0.3">
      <c r="C83"/>
      <c r="D83" s="23"/>
      <c r="E83" s="14"/>
      <c r="F83" s="49"/>
      <c r="G83" s="50"/>
      <c r="H83" s="17"/>
      <c r="I83" s="17"/>
      <c r="J83" s="18">
        <f t="shared" ref="J83" si="21">+IF(O83&lt;=0,G83,0)</f>
        <v>0</v>
      </c>
      <c r="K83" s="18">
        <f t="shared" ref="K83" si="22">+IF(AND(O83&gt;=1,O83&lt;=30),G83,0)</f>
        <v>0</v>
      </c>
      <c r="L83" s="18">
        <f t="shared" ref="L83" si="23">+IF(AND(O83&gt;=31,O83&lt;=60),G83,0)</f>
        <v>0</v>
      </c>
      <c r="M83" s="18">
        <f t="shared" ref="M83" si="24">+IF(AND(O83&gt;61,O83&lt;=90),G83,0)</f>
        <v>0</v>
      </c>
      <c r="N83" s="18">
        <f t="shared" ref="N83" si="25">+IF(O83&gt;91,G83,0)</f>
        <v>0</v>
      </c>
      <c r="O83" s="20">
        <f t="shared" ref="O83:O91" si="26">+$D$5-I83</f>
        <v>46081</v>
      </c>
    </row>
    <row r="84" spans="3:15" s="51" customFormat="1" ht="20.25" hidden="1" x14ac:dyDescent="0.3">
      <c r="C84"/>
      <c r="D84" s="12"/>
      <c r="E84" s="14"/>
      <c r="F84" s="49"/>
      <c r="G84" s="50"/>
      <c r="H84" s="17"/>
      <c r="I84" s="17"/>
      <c r="J84" s="18">
        <f>+IF(O84&lt;=0,G84,0)</f>
        <v>0</v>
      </c>
      <c r="K84" s="18">
        <f>+IF(AND(O84&gt;=1,O84&lt;=30),G84,0)</f>
        <v>0</v>
      </c>
      <c r="L84" s="18">
        <f>+IF(AND(O84&gt;=31,O84&lt;=60),G84,0)</f>
        <v>0</v>
      </c>
      <c r="M84" s="18">
        <f>+IF(AND(O84&gt;61,O84&lt;=90),G84,0)</f>
        <v>0</v>
      </c>
      <c r="N84" s="18">
        <f>+IF(O84&gt;91,G84,0)</f>
        <v>0</v>
      </c>
      <c r="O84" s="20">
        <f t="shared" si="26"/>
        <v>46081</v>
      </c>
    </row>
    <row r="85" spans="3:15" s="51" customFormat="1" ht="20.25" hidden="1" x14ac:dyDescent="0.3">
      <c r="C85"/>
      <c r="D85" s="12"/>
      <c r="E85" s="14"/>
      <c r="F85" s="49"/>
      <c r="G85" s="50"/>
      <c r="H85" s="17"/>
      <c r="I85" s="17"/>
      <c r="J85" s="18">
        <f t="shared" ref="J85:J91" si="27">+IF(O85&lt;=0,G85,0)</f>
        <v>0</v>
      </c>
      <c r="K85" s="18">
        <f t="shared" ref="K85:K91" si="28">+IF(AND(O85&gt;=1,O85&lt;=30),G85,0)</f>
        <v>0</v>
      </c>
      <c r="L85" s="18">
        <f t="shared" ref="L85:L91" si="29">+IF(AND(O85&gt;=31,O85&lt;=60),G85,0)</f>
        <v>0</v>
      </c>
      <c r="M85" s="18">
        <f t="shared" ref="M85:M91" si="30">+IF(AND(O85&gt;61,O85&lt;=90),G85,0)</f>
        <v>0</v>
      </c>
      <c r="N85" s="18">
        <f t="shared" ref="N85:N91" si="31">+IF(O85&gt;91,G85,0)</f>
        <v>0</v>
      </c>
      <c r="O85" s="20">
        <f t="shared" si="26"/>
        <v>46081</v>
      </c>
    </row>
    <row r="86" spans="3:15" s="51" customFormat="1" ht="20.25" hidden="1" x14ac:dyDescent="0.3">
      <c r="C86"/>
      <c r="D86" s="12"/>
      <c r="E86" s="14"/>
      <c r="F86" s="49"/>
      <c r="G86" s="50"/>
      <c r="H86" s="17"/>
      <c r="I86" s="17"/>
      <c r="J86" s="18">
        <f t="shared" si="27"/>
        <v>0</v>
      </c>
      <c r="K86" s="18">
        <f t="shared" si="28"/>
        <v>0</v>
      </c>
      <c r="L86" s="18">
        <f t="shared" si="29"/>
        <v>0</v>
      </c>
      <c r="M86" s="18">
        <f t="shared" si="30"/>
        <v>0</v>
      </c>
      <c r="N86" s="18">
        <f t="shared" si="31"/>
        <v>0</v>
      </c>
      <c r="O86" s="20">
        <f t="shared" si="26"/>
        <v>46081</v>
      </c>
    </row>
    <row r="87" spans="3:15" s="51" customFormat="1" ht="20.25" hidden="1" x14ac:dyDescent="0.3">
      <c r="C87"/>
      <c r="D87" s="23"/>
      <c r="E87" s="14"/>
      <c r="F87" s="49"/>
      <c r="G87" s="50"/>
      <c r="H87" s="17"/>
      <c r="I87" s="17"/>
      <c r="J87" s="18">
        <f t="shared" si="27"/>
        <v>0</v>
      </c>
      <c r="K87" s="18">
        <f t="shared" si="28"/>
        <v>0</v>
      </c>
      <c r="L87" s="18">
        <f t="shared" si="29"/>
        <v>0</v>
      </c>
      <c r="M87" s="18">
        <f t="shared" si="30"/>
        <v>0</v>
      </c>
      <c r="N87" s="18">
        <f t="shared" si="31"/>
        <v>0</v>
      </c>
      <c r="O87" s="20">
        <f t="shared" si="26"/>
        <v>46081</v>
      </c>
    </row>
    <row r="88" spans="3:15" s="51" customFormat="1" ht="20.25" hidden="1" x14ac:dyDescent="0.3">
      <c r="C88"/>
      <c r="D88" s="23"/>
      <c r="E88" s="14"/>
      <c r="F88" s="49"/>
      <c r="G88" s="50"/>
      <c r="H88" s="17"/>
      <c r="I88" s="17"/>
      <c r="J88" s="18">
        <f t="shared" si="27"/>
        <v>0</v>
      </c>
      <c r="K88" s="18">
        <f t="shared" si="28"/>
        <v>0</v>
      </c>
      <c r="L88" s="18">
        <f t="shared" si="29"/>
        <v>0</v>
      </c>
      <c r="M88" s="18">
        <f t="shared" si="30"/>
        <v>0</v>
      </c>
      <c r="N88" s="18">
        <f t="shared" si="31"/>
        <v>0</v>
      </c>
      <c r="O88" s="20">
        <f t="shared" si="26"/>
        <v>46081</v>
      </c>
    </row>
    <row r="89" spans="3:15" s="51" customFormat="1" ht="20.25" hidden="1" x14ac:dyDescent="0.3">
      <c r="C89"/>
      <c r="D89" s="23"/>
      <c r="E89" s="14"/>
      <c r="F89" s="49"/>
      <c r="G89" s="50"/>
      <c r="H89" s="17"/>
      <c r="I89" s="17"/>
      <c r="J89" s="18">
        <f t="shared" si="27"/>
        <v>0</v>
      </c>
      <c r="K89" s="18">
        <f t="shared" si="28"/>
        <v>0</v>
      </c>
      <c r="L89" s="18">
        <f t="shared" si="29"/>
        <v>0</v>
      </c>
      <c r="M89" s="18">
        <f t="shared" si="30"/>
        <v>0</v>
      </c>
      <c r="N89" s="18">
        <f t="shared" si="31"/>
        <v>0</v>
      </c>
      <c r="O89" s="20">
        <f t="shared" si="26"/>
        <v>46081</v>
      </c>
    </row>
    <row r="90" spans="3:15" s="51" customFormat="1" ht="20.25" hidden="1" x14ac:dyDescent="0.3">
      <c r="C90"/>
      <c r="D90" s="23"/>
      <c r="E90" s="14"/>
      <c r="F90" s="49"/>
      <c r="G90" s="50"/>
      <c r="H90" s="17"/>
      <c r="I90" s="17"/>
      <c r="J90" s="18">
        <f t="shared" si="27"/>
        <v>0</v>
      </c>
      <c r="K90" s="18">
        <f t="shared" si="28"/>
        <v>0</v>
      </c>
      <c r="L90" s="18">
        <f t="shared" si="29"/>
        <v>0</v>
      </c>
      <c r="M90" s="18">
        <f t="shared" si="30"/>
        <v>0</v>
      </c>
      <c r="N90" s="18">
        <f t="shared" si="31"/>
        <v>0</v>
      </c>
      <c r="O90" s="20">
        <f t="shared" si="26"/>
        <v>46081</v>
      </c>
    </row>
    <row r="91" spans="3:15" s="51" customFormat="1" ht="20.25" hidden="1" x14ac:dyDescent="0.3">
      <c r="C91"/>
      <c r="D91" s="23"/>
      <c r="E91" s="14"/>
      <c r="F91" s="49"/>
      <c r="G91" s="50"/>
      <c r="H91" s="17"/>
      <c r="I91" s="17"/>
      <c r="J91" s="18">
        <f t="shared" si="27"/>
        <v>0</v>
      </c>
      <c r="K91" s="18">
        <f t="shared" si="28"/>
        <v>0</v>
      </c>
      <c r="L91" s="18">
        <f t="shared" si="29"/>
        <v>0</v>
      </c>
      <c r="M91" s="18">
        <f t="shared" si="30"/>
        <v>0</v>
      </c>
      <c r="N91" s="18">
        <f t="shared" si="31"/>
        <v>0</v>
      </c>
      <c r="O91" s="20">
        <f t="shared" si="26"/>
        <v>46081</v>
      </c>
    </row>
    <row r="92" spans="3:15" ht="20.25" hidden="1" x14ac:dyDescent="0.3">
      <c r="D92" s="52" t="s">
        <v>76</v>
      </c>
      <c r="E92" s="53"/>
      <c r="F92" s="54"/>
      <c r="G92" s="55">
        <f>SUM(G83:G91)</f>
        <v>0</v>
      </c>
      <c r="H92" s="55"/>
      <c r="I92" s="55"/>
      <c r="J92" s="55">
        <f>SUM(J83:J91)</f>
        <v>0</v>
      </c>
      <c r="K92" s="55">
        <f t="shared" ref="K92:N92" si="32">SUM(K83:K91)</f>
        <v>0</v>
      </c>
      <c r="L92" s="55">
        <f t="shared" si="32"/>
        <v>0</v>
      </c>
      <c r="M92" s="55">
        <f t="shared" si="32"/>
        <v>0</v>
      </c>
      <c r="N92" s="56">
        <f t="shared" si="32"/>
        <v>0</v>
      </c>
      <c r="O92" s="57"/>
    </row>
    <row r="93" spans="3:15" ht="20.25" hidden="1" x14ac:dyDescent="0.3">
      <c r="D93" s="58"/>
      <c r="E93" s="58"/>
      <c r="F93" s="59"/>
      <c r="G93" s="58"/>
      <c r="H93" s="58"/>
      <c r="I93" s="58"/>
      <c r="J93" s="58"/>
      <c r="K93" s="58"/>
      <c r="L93" s="58"/>
      <c r="M93" s="60"/>
      <c r="N93" s="40"/>
      <c r="O93" s="57"/>
    </row>
    <row r="94" spans="3:15" ht="20.25" hidden="1" x14ac:dyDescent="0.3">
      <c r="D94" s="61"/>
      <c r="E94" s="62"/>
      <c r="F94" s="63"/>
      <c r="G94" s="64"/>
      <c r="H94" s="65"/>
      <c r="I94" s="65"/>
      <c r="J94" s="66"/>
      <c r="K94" s="66"/>
      <c r="L94" s="66"/>
      <c r="M94" s="67"/>
      <c r="N94" s="68"/>
      <c r="O94" s="57"/>
    </row>
    <row r="95" spans="3:15" ht="20.25" x14ac:dyDescent="0.3">
      <c r="D95" s="61"/>
      <c r="E95" s="62"/>
      <c r="F95" s="63"/>
      <c r="G95" s="64"/>
      <c r="H95" s="65"/>
      <c r="I95" s="65"/>
      <c r="J95" s="66"/>
      <c r="K95" s="66"/>
      <c r="L95" s="66"/>
      <c r="M95" s="67"/>
      <c r="N95" s="68"/>
      <c r="O95" s="57"/>
    </row>
    <row r="96" spans="3:15" ht="20.25" x14ac:dyDescent="0.3">
      <c r="D96" s="61"/>
      <c r="E96" s="62"/>
      <c r="F96" s="63"/>
      <c r="G96" s="64"/>
      <c r="H96" s="65"/>
      <c r="I96" s="65"/>
      <c r="J96" s="66"/>
      <c r="K96" s="66"/>
      <c r="L96" s="66"/>
      <c r="M96" s="67"/>
      <c r="N96" s="68"/>
      <c r="O96" s="57"/>
    </row>
    <row r="97" spans="1:16" ht="20.25" x14ac:dyDescent="0.25">
      <c r="D97" s="46" t="s">
        <v>77</v>
      </c>
      <c r="E97" s="46"/>
      <c r="F97" s="46"/>
      <c r="G97" s="46"/>
      <c r="H97" s="46"/>
      <c r="I97" s="46"/>
      <c r="J97" s="46"/>
      <c r="K97" s="46"/>
      <c r="L97" s="46"/>
      <c r="M97" s="46"/>
      <c r="N97" s="46"/>
    </row>
    <row r="98" spans="1:16" ht="21" thickBot="1" x14ac:dyDescent="0.3">
      <c r="D98" s="69">
        <f>+D5</f>
        <v>46081</v>
      </c>
      <c r="E98" s="69"/>
      <c r="F98" s="69"/>
      <c r="G98" s="69"/>
      <c r="H98" s="69"/>
      <c r="I98" s="69"/>
      <c r="J98" s="69"/>
      <c r="K98" s="69"/>
      <c r="L98" s="69"/>
      <c r="M98" s="69"/>
      <c r="N98" s="69"/>
    </row>
    <row r="99" spans="1:16" ht="81" x14ac:dyDescent="0.25">
      <c r="D99" s="70" t="s">
        <v>78</v>
      </c>
      <c r="E99" s="70" t="s">
        <v>4</v>
      </c>
      <c r="F99" s="71" t="s">
        <v>5</v>
      </c>
      <c r="G99" s="72" t="s">
        <v>6</v>
      </c>
      <c r="H99" s="73" t="s">
        <v>7</v>
      </c>
      <c r="I99" s="73" t="s">
        <v>79</v>
      </c>
      <c r="J99" s="73" t="s">
        <v>80</v>
      </c>
      <c r="K99" s="73" t="s">
        <v>81</v>
      </c>
      <c r="L99" s="73" t="s">
        <v>82</v>
      </c>
      <c r="M99" s="73" t="s">
        <v>83</v>
      </c>
      <c r="N99" s="73" t="s">
        <v>84</v>
      </c>
      <c r="O99" s="9" t="s">
        <v>14</v>
      </c>
    </row>
    <row r="100" spans="1:16" ht="20.25" x14ac:dyDescent="0.3">
      <c r="D100" s="12" t="s">
        <v>85</v>
      </c>
      <c r="E100" s="14" t="s">
        <v>86</v>
      </c>
      <c r="F100" s="14" t="s">
        <v>87</v>
      </c>
      <c r="G100" s="74">
        <v>17767.120000000003</v>
      </c>
      <c r="H100" s="17">
        <v>45961</v>
      </c>
      <c r="I100" s="19">
        <v>0</v>
      </c>
      <c r="J100" s="12"/>
      <c r="K100" s="12" t="s">
        <v>88</v>
      </c>
      <c r="L100" s="19">
        <f>(+G100-I100)*M100</f>
        <v>1316950.4590480002</v>
      </c>
      <c r="M100" s="75">
        <v>74.122900000000001</v>
      </c>
      <c r="N100" s="76"/>
      <c r="O100" s="20">
        <f t="shared" ref="O100:O105" si="33">+$D$5-P100</f>
        <v>90</v>
      </c>
      <c r="P100" s="77">
        <f>+H100+30</f>
        <v>45991</v>
      </c>
    </row>
    <row r="101" spans="1:16" ht="20.25" x14ac:dyDescent="0.3">
      <c r="D101" s="12" t="s">
        <v>89</v>
      </c>
      <c r="E101" s="14" t="s">
        <v>90</v>
      </c>
      <c r="F101" s="14" t="s">
        <v>87</v>
      </c>
      <c r="G101" s="74">
        <v>1575</v>
      </c>
      <c r="H101" s="17">
        <v>46059</v>
      </c>
      <c r="I101" s="19">
        <v>0</v>
      </c>
      <c r="J101" s="12"/>
      <c r="K101" s="12" t="s">
        <v>91</v>
      </c>
      <c r="L101" s="19">
        <f>(+G101-I101)*M101</f>
        <v>95529.577499999999</v>
      </c>
      <c r="M101" s="75">
        <v>60.653700000000001</v>
      </c>
      <c r="N101" s="76"/>
      <c r="O101" s="20">
        <f t="shared" si="33"/>
        <v>-8</v>
      </c>
      <c r="P101" s="77">
        <f t="shared" ref="P101:P104" si="34">+H101+30</f>
        <v>46089</v>
      </c>
    </row>
    <row r="102" spans="1:16" ht="20.25" hidden="1" x14ac:dyDescent="0.3">
      <c r="D102" s="12"/>
      <c r="E102" s="14"/>
      <c r="F102" s="14"/>
      <c r="G102" s="74"/>
      <c r="H102" s="17"/>
      <c r="I102" s="19"/>
      <c r="J102" s="12"/>
      <c r="K102" s="12"/>
      <c r="L102" s="19">
        <f t="shared" ref="L102:L105" si="35">+G102*M102</f>
        <v>0</v>
      </c>
      <c r="M102" s="75"/>
      <c r="N102" s="78"/>
      <c r="O102" s="20">
        <f t="shared" si="33"/>
        <v>46051</v>
      </c>
      <c r="P102" s="77">
        <f>+H102+30</f>
        <v>30</v>
      </c>
    </row>
    <row r="103" spans="1:16" ht="20.25" hidden="1" x14ac:dyDescent="0.3">
      <c r="D103" s="12"/>
      <c r="E103" s="14"/>
      <c r="F103" s="14"/>
      <c r="G103" s="74"/>
      <c r="H103" s="17"/>
      <c r="I103" s="19"/>
      <c r="J103" s="79"/>
      <c r="K103" s="12"/>
      <c r="L103" s="19"/>
      <c r="M103" s="75"/>
      <c r="N103" s="78"/>
      <c r="O103" s="20">
        <f t="shared" si="33"/>
        <v>46051</v>
      </c>
      <c r="P103" s="77">
        <f t="shared" si="34"/>
        <v>30</v>
      </c>
    </row>
    <row r="104" spans="1:16" ht="20.25" hidden="1" x14ac:dyDescent="0.3">
      <c r="D104" s="12"/>
      <c r="E104" s="14"/>
      <c r="F104" s="14"/>
      <c r="G104" s="74"/>
      <c r="H104" s="17"/>
      <c r="I104" s="19"/>
      <c r="J104" s="79"/>
      <c r="K104" s="12"/>
      <c r="L104" s="19">
        <f t="shared" si="35"/>
        <v>0</v>
      </c>
      <c r="M104" s="75">
        <v>61.960599999999999</v>
      </c>
      <c r="N104" s="78"/>
      <c r="O104" s="20">
        <f t="shared" si="33"/>
        <v>46051</v>
      </c>
      <c r="P104" s="77">
        <f t="shared" si="34"/>
        <v>30</v>
      </c>
    </row>
    <row r="105" spans="1:16" ht="20.25" hidden="1" x14ac:dyDescent="0.3">
      <c r="D105" s="12"/>
      <c r="E105" s="14"/>
      <c r="F105" s="14"/>
      <c r="G105" s="74"/>
      <c r="H105" s="17"/>
      <c r="I105" s="19"/>
      <c r="J105" s="79"/>
      <c r="K105" s="12"/>
      <c r="L105" s="19">
        <f t="shared" si="35"/>
        <v>0</v>
      </c>
      <c r="M105" s="75"/>
      <c r="N105" s="78"/>
      <c r="O105" s="20">
        <f t="shared" si="33"/>
        <v>46051</v>
      </c>
      <c r="P105" s="77">
        <f>+H105+30</f>
        <v>30</v>
      </c>
    </row>
    <row r="106" spans="1:16" ht="20.25" x14ac:dyDescent="0.3">
      <c r="A106" s="80"/>
      <c r="D106" s="81" t="s">
        <v>92</v>
      </c>
      <c r="E106" s="81"/>
      <c r="F106" s="81"/>
      <c r="G106" s="81"/>
      <c r="H106" s="81"/>
      <c r="I106" s="81"/>
      <c r="J106" s="81"/>
      <c r="K106" s="82"/>
      <c r="L106" s="83">
        <f>SUM(L100:L105)</f>
        <v>1412480.0365480001</v>
      </c>
      <c r="M106" s="84"/>
      <c r="N106" s="85"/>
      <c r="O106" s="57"/>
      <c r="P106" t="s">
        <v>93</v>
      </c>
    </row>
    <row r="107" spans="1:16" x14ac:dyDescent="0.25">
      <c r="D107" s="86"/>
      <c r="E107" s="87"/>
      <c r="F107" s="87"/>
      <c r="G107" s="87"/>
      <c r="H107" s="87"/>
      <c r="I107" s="87"/>
      <c r="J107" s="87"/>
      <c r="K107" s="87"/>
      <c r="L107" s="87"/>
      <c r="M107" s="67"/>
      <c r="N107" s="88"/>
    </row>
    <row r="108" spans="1:16" ht="15.75" thickBot="1" x14ac:dyDescent="0.3">
      <c r="D108" s="86"/>
      <c r="E108" s="87"/>
      <c r="F108" s="87"/>
      <c r="G108" s="87"/>
      <c r="H108" s="87"/>
      <c r="I108" s="87"/>
      <c r="J108" s="87"/>
      <c r="K108" s="87"/>
      <c r="L108" s="87"/>
      <c r="M108" s="67"/>
      <c r="N108" s="88"/>
    </row>
    <row r="109" spans="1:16" ht="21" customHeight="1" thickBot="1" x14ac:dyDescent="0.35">
      <c r="D109" s="89" t="s">
        <v>94</v>
      </c>
      <c r="E109" s="89"/>
      <c r="F109" s="90">
        <f>+G75</f>
        <v>5602395.6899999995</v>
      </c>
      <c r="G109" s="91"/>
      <c r="H109" s="91"/>
      <c r="I109" s="91"/>
      <c r="J109" s="92" t="s">
        <v>95</v>
      </c>
      <c r="K109" s="93"/>
      <c r="L109" s="94"/>
      <c r="M109" s="94"/>
      <c r="N109" s="95"/>
    </row>
    <row r="110" spans="1:16" ht="21" customHeight="1" thickBot="1" x14ac:dyDescent="0.35">
      <c r="D110" s="96"/>
      <c r="E110" s="97" t="s">
        <v>96</v>
      </c>
      <c r="F110" s="90">
        <f>+L106</f>
        <v>1412480.0365480001</v>
      </c>
      <c r="G110" s="91"/>
      <c r="H110" s="91"/>
      <c r="I110" s="91"/>
      <c r="J110" s="98"/>
      <c r="K110" s="99"/>
      <c r="L110" s="100"/>
      <c r="M110" s="100"/>
      <c r="N110" s="101"/>
    </row>
    <row r="111" spans="1:16" ht="21" customHeight="1" x14ac:dyDescent="0.3">
      <c r="D111" s="89" t="s">
        <v>97</v>
      </c>
      <c r="E111" s="89"/>
      <c r="F111" s="90">
        <f>SUM(F109:F110)</f>
        <v>7014875.7265479993</v>
      </c>
      <c r="G111" s="98"/>
      <c r="H111" s="98"/>
      <c r="I111" s="98"/>
      <c r="J111" s="98"/>
      <c r="K111" s="102"/>
      <c r="L111" s="98"/>
      <c r="M111" s="103"/>
      <c r="N111" s="104"/>
    </row>
    <row r="112" spans="1:16" ht="21" customHeight="1" x14ac:dyDescent="0.3">
      <c r="D112" s="98"/>
      <c r="E112" s="105"/>
      <c r="F112" s="106"/>
      <c r="G112" s="98"/>
      <c r="H112" s="98"/>
      <c r="I112" s="98"/>
      <c r="J112" s="98"/>
      <c r="K112" s="98"/>
      <c r="L112" s="98"/>
      <c r="M112" s="103"/>
      <c r="N112" s="104"/>
    </row>
    <row r="113" spans="4:14" ht="21" customHeight="1" x14ac:dyDescent="0.3">
      <c r="D113" s="98"/>
      <c r="E113" s="105"/>
      <c r="F113" s="106"/>
      <c r="G113" s="98"/>
      <c r="H113" s="98"/>
      <c r="I113" s="98"/>
      <c r="J113" s="98"/>
      <c r="K113" s="98"/>
      <c r="L113" s="98"/>
      <c r="M113" s="103"/>
      <c r="N113" s="104"/>
    </row>
    <row r="114" spans="4:14" ht="21" customHeight="1" x14ac:dyDescent="0.3">
      <c r="D114" s="98"/>
      <c r="E114" s="105"/>
      <c r="F114" s="106"/>
      <c r="G114" s="98"/>
      <c r="H114" s="98"/>
      <c r="I114" s="98"/>
      <c r="J114" s="98"/>
      <c r="K114" s="98"/>
      <c r="L114" s="98"/>
      <c r="M114" s="103"/>
      <c r="N114" s="104"/>
    </row>
    <row r="115" spans="4:14" ht="21" customHeight="1" x14ac:dyDescent="0.3">
      <c r="D115" s="97"/>
      <c r="E115" s="107"/>
      <c r="F115" s="108" t="s">
        <v>98</v>
      </c>
      <c r="G115" s="108"/>
      <c r="H115" s="108"/>
      <c r="I115" s="108"/>
      <c r="J115" s="98"/>
      <c r="K115" s="98"/>
      <c r="L115" s="98"/>
      <c r="M115" s="103"/>
      <c r="N115" s="104"/>
    </row>
    <row r="116" spans="4:14" ht="21" customHeight="1" x14ac:dyDescent="0.3">
      <c r="D116" s="98"/>
      <c r="E116" s="107"/>
      <c r="F116" s="109"/>
      <c r="G116" s="98"/>
      <c r="H116" s="91"/>
      <c r="I116" s="98"/>
      <c r="J116" s="98"/>
      <c r="K116" s="98"/>
      <c r="L116" s="98"/>
      <c r="M116" s="103"/>
      <c r="N116" s="104"/>
    </row>
    <row r="117" spans="4:14" ht="21" customHeight="1" x14ac:dyDescent="0.3">
      <c r="D117" s="97"/>
      <c r="E117" s="105"/>
      <c r="F117" s="106"/>
      <c r="G117" s="98"/>
      <c r="H117" s="98"/>
      <c r="I117" s="91"/>
      <c r="J117" s="98"/>
      <c r="K117" s="98"/>
      <c r="L117" s="98"/>
      <c r="M117" s="103"/>
      <c r="N117" s="104"/>
    </row>
    <row r="118" spans="4:14" ht="21" customHeight="1" x14ac:dyDescent="0.3">
      <c r="D118" s="108" t="s">
        <v>99</v>
      </c>
      <c r="E118" s="108"/>
      <c r="F118" s="106"/>
      <c r="G118" s="98"/>
      <c r="H118" s="98"/>
      <c r="I118" s="91"/>
      <c r="J118" s="98"/>
      <c r="K118" s="108" t="s">
        <v>100</v>
      </c>
      <c r="L118" s="108"/>
      <c r="M118" s="108"/>
      <c r="N118" s="104"/>
    </row>
    <row r="119" spans="4:14" x14ac:dyDescent="0.25">
      <c r="D119" s="86"/>
      <c r="E119" s="87"/>
      <c r="F119" s="87"/>
      <c r="G119" s="87"/>
      <c r="H119" s="87"/>
      <c r="I119" s="87"/>
      <c r="J119" s="87"/>
      <c r="K119" s="87"/>
      <c r="L119" s="87"/>
      <c r="M119" s="67"/>
      <c r="N119" s="88"/>
    </row>
    <row r="120" spans="4:14" ht="18" customHeight="1" x14ac:dyDescent="0.35">
      <c r="D120" s="110"/>
      <c r="E120" s="110"/>
      <c r="F120" s="110"/>
      <c r="G120" s="110"/>
      <c r="H120" s="110"/>
      <c r="I120" s="110"/>
      <c r="J120" s="110"/>
      <c r="K120" s="110"/>
      <c r="L120" s="110"/>
      <c r="M120" s="111"/>
      <c r="N120" s="112"/>
    </row>
    <row r="121" spans="4:14" ht="21" x14ac:dyDescent="0.35">
      <c r="D121" s="110"/>
      <c r="E121" s="110"/>
      <c r="F121" s="110"/>
      <c r="G121" s="110"/>
      <c r="H121" s="110"/>
      <c r="I121" s="110"/>
      <c r="J121" s="110"/>
      <c r="K121" s="110"/>
      <c r="L121" s="110"/>
      <c r="M121" s="111"/>
      <c r="N121" s="112"/>
    </row>
    <row r="122" spans="4:14" ht="21" x14ac:dyDescent="0.35">
      <c r="D122" s="110"/>
      <c r="E122" s="110"/>
      <c r="F122" s="110"/>
      <c r="G122" s="110"/>
      <c r="H122" s="110"/>
      <c r="I122" s="110"/>
      <c r="J122" s="110"/>
      <c r="K122" s="110"/>
      <c r="L122" s="110"/>
      <c r="M122" s="111"/>
      <c r="N122" s="112"/>
    </row>
    <row r="124" spans="4:14" ht="15.75" thickBot="1" x14ac:dyDescent="0.3"/>
    <row r="125" spans="4:14" x14ac:dyDescent="0.25">
      <c r="D125" s="115" t="s">
        <v>101</v>
      </c>
      <c r="E125" s="116"/>
    </row>
    <row r="126" spans="4:14" x14ac:dyDescent="0.25">
      <c r="D126" s="117"/>
      <c r="E126" s="118"/>
    </row>
    <row r="127" spans="4:14" x14ac:dyDescent="0.25">
      <c r="D127" s="117"/>
      <c r="E127" s="118"/>
    </row>
    <row r="128" spans="4:14" x14ac:dyDescent="0.25">
      <c r="D128" s="117"/>
      <c r="E128" s="118"/>
    </row>
    <row r="129" spans="4:5" x14ac:dyDescent="0.25">
      <c r="D129" s="117"/>
      <c r="E129" s="118"/>
    </row>
    <row r="130" spans="4:5" x14ac:dyDescent="0.25">
      <c r="D130" s="117"/>
      <c r="E130" s="118"/>
    </row>
    <row r="131" spans="4:5" ht="15.75" thickBot="1" x14ac:dyDescent="0.3">
      <c r="D131" s="119"/>
      <c r="E131" s="120"/>
    </row>
  </sheetData>
  <autoFilter ref="D6:O6" xr:uid="{2704CEB7-8494-425B-AF73-DEC6558E029E}"/>
  <mergeCells count="18">
    <mergeCell ref="D111:E111"/>
    <mergeCell ref="F115:I115"/>
    <mergeCell ref="D118:E118"/>
    <mergeCell ref="K118:M118"/>
    <mergeCell ref="D125:E131"/>
    <mergeCell ref="D81:N81"/>
    <mergeCell ref="D92:F92"/>
    <mergeCell ref="D97:N97"/>
    <mergeCell ref="D98:N98"/>
    <mergeCell ref="D106:J106"/>
    <mergeCell ref="D109:E109"/>
    <mergeCell ref="K109:N110"/>
    <mergeCell ref="D2:N2"/>
    <mergeCell ref="D3:N3"/>
    <mergeCell ref="D4:N4"/>
    <mergeCell ref="D5:N5"/>
    <mergeCell ref="D75:F75"/>
    <mergeCell ref="D80:N80"/>
  </mergeCells>
  <pageMargins left="0.7" right="0.7" top="0.75" bottom="0.75" header="0.3" footer="0.3"/>
  <pageSetup paperSize="5" scale="36" orientation="landscape" r:id="rId1"/>
  <rowBreaks count="1" manualBreakCount="1">
    <brk id="7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CXP  FEBRERO 2026</vt:lpstr>
      <vt:lpstr>'CXP  FEBRERO 2026'!Área_de_impresión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Narda Gil</dc:creator>
  <cp:lastModifiedBy>Narda Gil</cp:lastModifiedBy>
  <dcterms:created xsi:type="dcterms:W3CDTF">2026-03-13T18:06:34Z</dcterms:created>
  <dcterms:modified xsi:type="dcterms:W3CDTF">2026-03-13T18:06:57Z</dcterms:modified>
</cp:coreProperties>
</file>