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8_{FB2A83AE-50B3-444F-8D01-0C0442AEFA3A}" xr6:coauthVersionLast="47" xr6:coauthVersionMax="47" xr10:uidLastSave="{00000000-0000-0000-0000-000000000000}"/>
  <bookViews>
    <workbookView xWindow="-120" yWindow="-120" windowWidth="29040" windowHeight="15840" activeTab="1" xr2:uid="{2EA4806A-B0CF-4CB3-B3A0-454FAFE31A69}"/>
  </bookViews>
  <sheets>
    <sheet name="CXP ENERO 2026" sheetId="1" r:id="rId1"/>
    <sheet name="CARGA FIJA ENERO 2026" sheetId="2" r:id="rId2"/>
    <sheet name="LIB TRANSITO ENERO 2026" sheetId="3" state="hidden" r:id="rId3"/>
  </sheets>
  <definedNames>
    <definedName name="_xlnm._FilterDatabase" localSheetId="0" hidden="1">'CXP ENERO 2026'!$D$6:$O$6</definedName>
    <definedName name="_xlnm._FilterDatabase" localSheetId="2" hidden="1">'LIB TRANSITO ENERO 2026'!$D$4:$N$36</definedName>
    <definedName name="_xlnm.Print_Area" localSheetId="0">'CXP ENERO 2026'!$C$1:$O$119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1" l="1"/>
  <c r="I20" i="1"/>
  <c r="O20" i="1"/>
  <c r="N20" i="1"/>
  <c r="M20" i="1"/>
  <c r="L20" i="1"/>
  <c r="K20" i="1"/>
  <c r="J20" i="1"/>
  <c r="G7" i="1"/>
  <c r="E13" i="2"/>
  <c r="H36" i="3"/>
  <c r="G10" i="2"/>
  <c r="I10" i="2"/>
  <c r="G11" i="2"/>
  <c r="I11" i="2"/>
  <c r="G9" i="2"/>
  <c r="I9" i="2"/>
  <c r="I12" i="2"/>
  <c r="I13" i="2"/>
  <c r="G73" i="1"/>
  <c r="F107" i="1"/>
  <c r="L98" i="1"/>
  <c r="L99" i="1"/>
  <c r="L100" i="1"/>
  <c r="L102" i="1"/>
  <c r="L103" i="1"/>
  <c r="L104" i="1"/>
  <c r="F108" i="1"/>
  <c r="F109" i="1"/>
  <c r="P103" i="1"/>
  <c r="O103" i="1"/>
  <c r="P102" i="1"/>
  <c r="O102" i="1"/>
  <c r="P101" i="1"/>
  <c r="O101" i="1"/>
  <c r="P100" i="1"/>
  <c r="O100" i="1"/>
  <c r="P99" i="1"/>
  <c r="O99" i="1"/>
  <c r="P98" i="1"/>
  <c r="O98" i="1"/>
  <c r="D96" i="1"/>
  <c r="O81" i="1"/>
  <c r="N81" i="1"/>
  <c r="O82" i="1"/>
  <c r="N82" i="1"/>
  <c r="O83" i="1"/>
  <c r="N83" i="1"/>
  <c r="O84" i="1"/>
  <c r="N84" i="1"/>
  <c r="O85" i="1"/>
  <c r="N85" i="1"/>
  <c r="O86" i="1"/>
  <c r="N86" i="1"/>
  <c r="O87" i="1"/>
  <c r="N87" i="1"/>
  <c r="O88" i="1"/>
  <c r="N88" i="1"/>
  <c r="O89" i="1"/>
  <c r="N89" i="1"/>
  <c r="N90" i="1"/>
  <c r="M81" i="1"/>
  <c r="M82" i="1"/>
  <c r="M83" i="1"/>
  <c r="M84" i="1"/>
  <c r="M85" i="1"/>
  <c r="M86" i="1"/>
  <c r="M87" i="1"/>
  <c r="M88" i="1"/>
  <c r="M89" i="1"/>
  <c r="M90" i="1"/>
  <c r="L81" i="1"/>
  <c r="L82" i="1"/>
  <c r="L83" i="1"/>
  <c r="L84" i="1"/>
  <c r="L85" i="1"/>
  <c r="L86" i="1"/>
  <c r="L87" i="1"/>
  <c r="L88" i="1"/>
  <c r="L89" i="1"/>
  <c r="L90" i="1"/>
  <c r="K81" i="1"/>
  <c r="K82" i="1"/>
  <c r="K83" i="1"/>
  <c r="K84" i="1"/>
  <c r="K85" i="1"/>
  <c r="K86" i="1"/>
  <c r="K87" i="1"/>
  <c r="K88" i="1"/>
  <c r="K89" i="1"/>
  <c r="K90" i="1"/>
  <c r="J81" i="1"/>
  <c r="J82" i="1"/>
  <c r="J83" i="1"/>
  <c r="J84" i="1"/>
  <c r="J85" i="1"/>
  <c r="J86" i="1"/>
  <c r="J87" i="1"/>
  <c r="J88" i="1"/>
  <c r="J89" i="1"/>
  <c r="J90" i="1"/>
  <c r="G90" i="1"/>
  <c r="I7" i="1"/>
  <c r="O7" i="1"/>
  <c r="J7" i="1"/>
  <c r="I8" i="1"/>
  <c r="O8" i="1"/>
  <c r="J8" i="1"/>
  <c r="I9" i="1"/>
  <c r="O9" i="1"/>
  <c r="J9" i="1"/>
  <c r="I10" i="1"/>
  <c r="O10" i="1"/>
  <c r="J10" i="1"/>
  <c r="I11" i="1"/>
  <c r="O11" i="1"/>
  <c r="J11" i="1"/>
  <c r="I12" i="1"/>
  <c r="O12" i="1"/>
  <c r="J12" i="1"/>
  <c r="I13" i="1"/>
  <c r="O13" i="1"/>
  <c r="J13" i="1"/>
  <c r="I14" i="1"/>
  <c r="O14" i="1"/>
  <c r="J14" i="1"/>
  <c r="I15" i="1"/>
  <c r="O15" i="1"/>
  <c r="J15" i="1"/>
  <c r="I16" i="1"/>
  <c r="O16" i="1"/>
  <c r="J16" i="1"/>
  <c r="I17" i="1"/>
  <c r="O17" i="1"/>
  <c r="J17" i="1"/>
  <c r="I18" i="1"/>
  <c r="O18" i="1"/>
  <c r="J18" i="1"/>
  <c r="I19" i="1"/>
  <c r="O19" i="1"/>
  <c r="J19" i="1"/>
  <c r="I21" i="1"/>
  <c r="O21" i="1"/>
  <c r="J21" i="1"/>
  <c r="I22" i="1"/>
  <c r="O22" i="1"/>
  <c r="J22" i="1"/>
  <c r="I23" i="1"/>
  <c r="O23" i="1"/>
  <c r="J23" i="1"/>
  <c r="I24" i="1"/>
  <c r="O24" i="1"/>
  <c r="J24" i="1"/>
  <c r="I25" i="1"/>
  <c r="O25" i="1"/>
  <c r="J25" i="1"/>
  <c r="I26" i="1"/>
  <c r="O26" i="1"/>
  <c r="J26" i="1"/>
  <c r="I27" i="1"/>
  <c r="O27" i="1"/>
  <c r="J27" i="1"/>
  <c r="I28" i="1"/>
  <c r="O28" i="1"/>
  <c r="J28" i="1"/>
  <c r="I29" i="1"/>
  <c r="O29" i="1"/>
  <c r="J29" i="1"/>
  <c r="I30" i="1"/>
  <c r="O30" i="1"/>
  <c r="J30" i="1"/>
  <c r="I31" i="1"/>
  <c r="O31" i="1"/>
  <c r="J31" i="1"/>
  <c r="I32" i="1"/>
  <c r="O32" i="1"/>
  <c r="J32" i="1"/>
  <c r="I33" i="1"/>
  <c r="O33" i="1"/>
  <c r="J33" i="1"/>
  <c r="I34" i="1"/>
  <c r="O34" i="1"/>
  <c r="J34" i="1"/>
  <c r="I35" i="1"/>
  <c r="O35" i="1"/>
  <c r="J35" i="1"/>
  <c r="I36" i="1"/>
  <c r="O36" i="1"/>
  <c r="J36" i="1"/>
  <c r="I37" i="1"/>
  <c r="O37" i="1"/>
  <c r="J37" i="1"/>
  <c r="I38" i="1"/>
  <c r="O38" i="1"/>
  <c r="J38" i="1"/>
  <c r="I39" i="1"/>
  <c r="O39" i="1"/>
  <c r="J39" i="1"/>
  <c r="I40" i="1"/>
  <c r="O40" i="1"/>
  <c r="J40" i="1"/>
  <c r="I41" i="1"/>
  <c r="O41" i="1"/>
  <c r="J41" i="1"/>
  <c r="I42" i="1"/>
  <c r="O42" i="1"/>
  <c r="J42" i="1"/>
  <c r="I43" i="1"/>
  <c r="O43" i="1"/>
  <c r="J43" i="1"/>
  <c r="I44" i="1"/>
  <c r="O44" i="1"/>
  <c r="J44" i="1"/>
  <c r="I45" i="1"/>
  <c r="O45" i="1"/>
  <c r="J45" i="1"/>
  <c r="I46" i="1"/>
  <c r="O46" i="1"/>
  <c r="J46" i="1"/>
  <c r="I47" i="1"/>
  <c r="O47" i="1"/>
  <c r="J47" i="1"/>
  <c r="I48" i="1"/>
  <c r="O48" i="1"/>
  <c r="J48" i="1"/>
  <c r="I49" i="1"/>
  <c r="O49" i="1"/>
  <c r="J49" i="1"/>
  <c r="I50" i="1"/>
  <c r="O50" i="1"/>
  <c r="J50" i="1"/>
  <c r="I51" i="1"/>
  <c r="O51" i="1"/>
  <c r="J51" i="1"/>
  <c r="I52" i="1"/>
  <c r="O52" i="1"/>
  <c r="J52" i="1"/>
  <c r="I53" i="1"/>
  <c r="O53" i="1"/>
  <c r="J53" i="1"/>
  <c r="I54" i="1"/>
  <c r="O54" i="1"/>
  <c r="J54" i="1"/>
  <c r="I55" i="1"/>
  <c r="O55" i="1"/>
  <c r="J55" i="1"/>
  <c r="I56" i="1"/>
  <c r="O56" i="1"/>
  <c r="J56" i="1"/>
  <c r="I57" i="1"/>
  <c r="O57" i="1"/>
  <c r="J57" i="1"/>
  <c r="I58" i="1"/>
  <c r="O58" i="1"/>
  <c r="J58" i="1"/>
  <c r="I59" i="1"/>
  <c r="O59" i="1"/>
  <c r="J59" i="1"/>
  <c r="I60" i="1"/>
  <c r="O60" i="1"/>
  <c r="J60" i="1"/>
  <c r="I61" i="1"/>
  <c r="O61" i="1"/>
  <c r="J61" i="1"/>
  <c r="I62" i="1"/>
  <c r="O62" i="1"/>
  <c r="J62" i="1"/>
  <c r="I63" i="1"/>
  <c r="O63" i="1"/>
  <c r="J63" i="1"/>
  <c r="I64" i="1"/>
  <c r="O64" i="1"/>
  <c r="J64" i="1"/>
  <c r="I65" i="1"/>
  <c r="O65" i="1"/>
  <c r="J65" i="1"/>
  <c r="I66" i="1"/>
  <c r="O66" i="1"/>
  <c r="J66" i="1"/>
  <c r="I67" i="1"/>
  <c r="O67" i="1"/>
  <c r="J67" i="1"/>
  <c r="I68" i="1"/>
  <c r="O68" i="1"/>
  <c r="J68" i="1"/>
  <c r="I69" i="1"/>
  <c r="O69" i="1"/>
  <c r="J69" i="1"/>
  <c r="I70" i="1"/>
  <c r="O70" i="1"/>
  <c r="J70" i="1"/>
  <c r="I71" i="1"/>
  <c r="O71" i="1"/>
  <c r="J71" i="1"/>
  <c r="I72" i="1"/>
  <c r="O72" i="1"/>
  <c r="J72" i="1"/>
  <c r="J73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O73" i="1"/>
</calcChain>
</file>

<file path=xl/sharedStrings.xml><?xml version="1.0" encoding="utf-8"?>
<sst xmlns="http://schemas.openxmlformats.org/spreadsheetml/2006/main" count="299" uniqueCount="222">
  <si>
    <t>INSTITUTO DOMINICANA PARA LA CALIDAD</t>
  </si>
  <si>
    <t>RELACIÓN DE FACTURAS PENDIENTES DE PAGO</t>
  </si>
  <si>
    <t>VALORES EN RD$</t>
  </si>
  <si>
    <t>NCF: No.</t>
  </si>
  <si>
    <t>PROVEEDOR</t>
  </si>
  <si>
    <t>CONCEPTO</t>
  </si>
  <si>
    <t>MONTO</t>
  </si>
  <si>
    <t>FECHA FACTURA</t>
  </si>
  <si>
    <t>FECHA DE VENCIMIENTO</t>
  </si>
  <si>
    <t>NO VENCIDAS</t>
  </si>
  <si>
    <t>1-30 días</t>
  </si>
  <si>
    <t>31-60 días</t>
  </si>
  <si>
    <t>61-90 días</t>
  </si>
  <si>
    <t>91-Más días</t>
  </si>
  <si>
    <t>DIAS</t>
  </si>
  <si>
    <t>INDOCAL-CCC-PEPU-2025-0005</t>
  </si>
  <si>
    <t>MARGARITA MARIA BUENO TORRES</t>
  </si>
  <si>
    <t>SERVICIO DE ALQUILER DE LA OFICINA REGIONAL NORTE CORRESPONDIENTE A ENERO 2025 - ENERO 2026</t>
  </si>
  <si>
    <t>E450000006022</t>
  </si>
  <si>
    <t>DIPSA</t>
  </si>
  <si>
    <t>COMPRA DE GASOIL OPTIMO</t>
  </si>
  <si>
    <t>B1500004818</t>
  </si>
  <si>
    <t>LABORATORIOS ORBIS</t>
  </si>
  <si>
    <t>COMPRA DE 70 BOTELLONES DE AGUA</t>
  </si>
  <si>
    <t>B1500000334</t>
  </si>
  <si>
    <t>LUSEMAS SUPPLY</t>
  </si>
  <si>
    <t>COMPRA DE BATERIAS Y JUMPER ARRANCADOR</t>
  </si>
  <si>
    <t>E450000000034</t>
  </si>
  <si>
    <t>SOLVEX</t>
  </si>
  <si>
    <t>LICENCIAS OFFICE 365</t>
  </si>
  <si>
    <t>B1500004315</t>
  </si>
  <si>
    <t>JARDIN ILUSIONES</t>
  </si>
  <si>
    <t>DECORACION  PREMIOS INDOCAL 2025</t>
  </si>
  <si>
    <t>B1500001068</t>
  </si>
  <si>
    <t>FR MULTISERVICIOS</t>
  </si>
  <si>
    <t xml:space="preserve">COMPRA TALONARIOS Y FACTURAS PROFORMAS </t>
  </si>
  <si>
    <t>B1500002393</t>
  </si>
  <si>
    <t>MUÑOZ CONCEPTO MOBILIARIO</t>
  </si>
  <si>
    <t>COMPRA DE ARCHIVOS AEREOS</t>
  </si>
  <si>
    <t>B1500000244</t>
  </si>
  <si>
    <t>ODAC</t>
  </si>
  <si>
    <t>SERVICIO DE EVALUADOR LIDER REVISION PAC</t>
  </si>
  <si>
    <t>B1500000177</t>
  </si>
  <si>
    <t>HAMBIENTES MODULARES</t>
  </si>
  <si>
    <t>COMPRA ESCRITORIO EN MELAMINA</t>
  </si>
  <si>
    <t>E450000073242</t>
  </si>
  <si>
    <t>EDEESTE</t>
  </si>
  <si>
    <t>SERV. DE ENERGIA ELECTRICA</t>
  </si>
  <si>
    <t>E450000005179</t>
  </si>
  <si>
    <t>SENASA</t>
  </si>
  <si>
    <t>SEGURO DE EMPLEADOS</t>
  </si>
  <si>
    <t>B1500004358</t>
  </si>
  <si>
    <t>COMPRA CORONA FUNEBRE</t>
  </si>
  <si>
    <t>E450000101666</t>
  </si>
  <si>
    <t>CLARO</t>
  </si>
  <si>
    <t>SERV. TELEFONICO</t>
  </si>
  <si>
    <t>MC-0000013-2026</t>
  </si>
  <si>
    <t>YOSELIN Y. GARCIA DE MENDIETA</t>
  </si>
  <si>
    <t>SERVICIO DE ALQUILER LABORATORIO GASCUE CORRESPONDIENTE A AGOSTO 2025 - ENERO 2026</t>
  </si>
  <si>
    <t>E450000000004</t>
  </si>
  <si>
    <t>INDUMECA</t>
  </si>
  <si>
    <t>PRUEBAS HIDROSTATICAS</t>
  </si>
  <si>
    <t>E450000089159</t>
  </si>
  <si>
    <t>EDESUR</t>
  </si>
  <si>
    <t>TOTAL</t>
  </si>
  <si>
    <t xml:space="preserve">RELACION DE FACTURA FONDO LIQUIDABLE </t>
  </si>
  <si>
    <t>AL 30/11/2024</t>
  </si>
  <si>
    <t>0-30 días</t>
  </si>
  <si>
    <t xml:space="preserve">TOTAL </t>
  </si>
  <si>
    <t>PROVEEDORES INTERNACIONALES</t>
  </si>
  <si>
    <t>COMPROBANTE</t>
  </si>
  <si>
    <t>ABONO</t>
  </si>
  <si>
    <t>LIBRAMIENTO</t>
  </si>
  <si>
    <t>TIPO DE MODEDA</t>
  </si>
  <si>
    <t>EQUIVALENTE EN PESO</t>
  </si>
  <si>
    <t>TASA DE CAMBIO  AL 31/01/2026</t>
  </si>
  <si>
    <t>OBSERVACION</t>
  </si>
  <si>
    <t>N/A</t>
  </si>
  <si>
    <t>ISO</t>
  </si>
  <si>
    <t>MEMBRESIA ANUAL 2026</t>
  </si>
  <si>
    <t>EURO</t>
  </si>
  <si>
    <t>IAAC</t>
  </si>
  <si>
    <t>DOLARES</t>
  </si>
  <si>
    <t xml:space="preserve"> TOTAL FACTURA INTERNACIONAL</t>
  </si>
  <si>
    <t>C</t>
  </si>
  <si>
    <t>CUENTA POR PAGAR PROVEEDORES</t>
  </si>
  <si>
    <t xml:space="preserve">NOTA: </t>
  </si>
  <si>
    <t>CUENTA POR PAGAR PROVEEDORES INTERNACIONALES</t>
  </si>
  <si>
    <t>TOTAL ADEUDADO</t>
  </si>
  <si>
    <t>ELABORADO POR:</t>
  </si>
  <si>
    <t>REVISADO POR:</t>
  </si>
  <si>
    <t>APROBADO POR:</t>
  </si>
  <si>
    <t>INSTITUTO DOMINICANO PARA LA CALIDAD</t>
  </si>
  <si>
    <t>RELACION DE PAGOS PENDIENTES A PROVEEDORES DE SERVICIOS (CARGA FIJA)</t>
  </si>
  <si>
    <t>Correspondiente al mes de  Enero 2026</t>
  </si>
  <si>
    <t>No. de factura o comprobante</t>
  </si>
  <si>
    <t>NOMBRE DEL PROVEEDOR</t>
  </si>
  <si>
    <t>Monto Facturado</t>
  </si>
  <si>
    <t xml:space="preserve">Fecha Factura </t>
  </si>
  <si>
    <t>Fecha fin factura</t>
  </si>
  <si>
    <t xml:space="preserve">Monto Pagado a la fecha </t>
  </si>
  <si>
    <t>Monto Pendiente</t>
  </si>
  <si>
    <t>ESTADO (completo, pendiente, atrasado)</t>
  </si>
  <si>
    <t>PENDIENTE DE PAGO</t>
  </si>
  <si>
    <t>MONTO PENDIENTE DE PAGO</t>
  </si>
  <si>
    <t>RELACION DE EXPEDIENTE EN PROCESO DE PAGO</t>
  </si>
  <si>
    <t xml:space="preserve">NO. </t>
  </si>
  <si>
    <t>NO. LIB./CHEQUE/TRANSF</t>
  </si>
  <si>
    <t>FECHA DE LIB./CHEQUE/TRANSF.</t>
  </si>
  <si>
    <t>FONDO</t>
  </si>
  <si>
    <t>CUENTA PRESUPUESTARIA</t>
  </si>
  <si>
    <t>E450000006782</t>
  </si>
  <si>
    <t xml:space="preserve">PAGO COMPRA DE COMBUSTIBLES </t>
  </si>
  <si>
    <t>3297-1</t>
  </si>
  <si>
    <t>2.3.7.1.01</t>
  </si>
  <si>
    <t>B1500000088</t>
  </si>
  <si>
    <t>PAGO SERVICIO  DE PRUEBAS HIDROSTATICAS</t>
  </si>
  <si>
    <t>3299-1</t>
  </si>
  <si>
    <t>2.2.8.7.01</t>
  </si>
  <si>
    <t>B1500000256</t>
  </si>
  <si>
    <t>BIENVENIDO ACOSTA</t>
  </si>
  <si>
    <t>PAGO SERVICIOS DE NOTARIZACION DOCUMENTOS LEGALES</t>
  </si>
  <si>
    <t>3302-1</t>
  </si>
  <si>
    <t>2.2.8.7.02</t>
  </si>
  <si>
    <t>E450000000162</t>
  </si>
  <si>
    <t xml:space="preserve">FERRETERIA CIMA </t>
  </si>
  <si>
    <t>PAGO COMPRA DE PINTURA</t>
  </si>
  <si>
    <t>3303-1</t>
  </si>
  <si>
    <t>2.3.6.4.06</t>
  </si>
  <si>
    <t>B1500000357</t>
  </si>
  <si>
    <t>DECORACIONES TACTUK</t>
  </si>
  <si>
    <t>PAGO COMPRA DE ADORNOS NAVIDEÑOS</t>
  </si>
  <si>
    <t>3305-1</t>
  </si>
  <si>
    <t>2,3,9,9,05</t>
  </si>
  <si>
    <t>B1500000238</t>
  </si>
  <si>
    <t>PAGO SERVICIO DE EVALUACION DE SEGUIMIENTO</t>
  </si>
  <si>
    <t>3307-1</t>
  </si>
  <si>
    <t>2.2.8.7.03</t>
  </si>
  <si>
    <t>B1500000165</t>
  </si>
  <si>
    <t>KIKI INTERIOR DESIGN</t>
  </si>
  <si>
    <t>PAGO COMPRA DE CORTINAS TIPO ZEBRA INSTALADAS</t>
  </si>
  <si>
    <t>3310-1</t>
  </si>
  <si>
    <t>2.3.2.2.01</t>
  </si>
  <si>
    <t>E450000020393, E450000020556</t>
  </si>
  <si>
    <t>PLANETA AZUL</t>
  </si>
  <si>
    <t>PAGO COMPRA DE BOTELLONES DE AGUAS</t>
  </si>
  <si>
    <t>3312-1</t>
  </si>
  <si>
    <t>2.3.1.1.01</t>
  </si>
  <si>
    <t>B1500004817</t>
  </si>
  <si>
    <t>LABORATORIO ORBIS</t>
  </si>
  <si>
    <t>3334-1</t>
  </si>
  <si>
    <t>B1500000204</t>
  </si>
  <si>
    <t>TECHBOX</t>
  </si>
  <si>
    <t>PAGO COMPRA DE 4 EQUIPO NVR Y CAMARA DE SEGURIDAD</t>
  </si>
  <si>
    <t>3339-1</t>
  </si>
  <si>
    <t>2.6.13.01</t>
  </si>
  <si>
    <t xml:space="preserve">NOMINA </t>
  </si>
  <si>
    <t>REGALIA PASCUAL</t>
  </si>
  <si>
    <t>3351-1</t>
  </si>
  <si>
    <t>2.1.1.4.01</t>
  </si>
  <si>
    <t>3353-1</t>
  </si>
  <si>
    <t>3355-1</t>
  </si>
  <si>
    <t>.</t>
  </si>
  <si>
    <t>E450000001394</t>
  </si>
  <si>
    <t>PONTIFICIA MADRE Y MAESTRA</t>
  </si>
  <si>
    <t xml:space="preserve">PAGO MATRICULACION </t>
  </si>
  <si>
    <t>3357-1</t>
  </si>
  <si>
    <t>2.4.1.401</t>
  </si>
  <si>
    <t>E450000001400</t>
  </si>
  <si>
    <t>UNIVERSIDAD MADRE Y MAESTRA</t>
  </si>
  <si>
    <t>3361-1</t>
  </si>
  <si>
    <t>2.4.1.4.01</t>
  </si>
  <si>
    <t>B15000002569</t>
  </si>
  <si>
    <t>UNIVERSIDAD NACIONAL PEDRO ENRIQUE UREÑA</t>
  </si>
  <si>
    <t>3362-1</t>
  </si>
  <si>
    <t>3366-1</t>
  </si>
  <si>
    <t>3395-1</t>
  </si>
  <si>
    <t>2,1,1,4,01</t>
  </si>
  <si>
    <t>B1500000005</t>
  </si>
  <si>
    <t>SOLUCIONES PARA OFICINA EXPRESS</t>
  </si>
  <si>
    <t>PAGO COMPRA DE PRODUCTOS DE COCINA DESECHABLES</t>
  </si>
  <si>
    <t>3397-1</t>
  </si>
  <si>
    <t>2.3.9.5.01</t>
  </si>
  <si>
    <t>B1500000034</t>
  </si>
  <si>
    <t>FRESH FOOD EVENTS</t>
  </si>
  <si>
    <t>PAGO CONTRATACION DE SERVICIO DE ALMUERZO Y CENAS</t>
  </si>
  <si>
    <t>3400-1</t>
  </si>
  <si>
    <t>2.2.9.2.01</t>
  </si>
  <si>
    <t>B1500000376</t>
  </si>
  <si>
    <t>BONCHESITOS</t>
  </si>
  <si>
    <t>PAGO CONTRATACION DE SERVICIOS DE INTEGRACION INSTITUCIONAL</t>
  </si>
  <si>
    <t>3405-1</t>
  </si>
  <si>
    <t>2.2.8.6.01</t>
  </si>
  <si>
    <t>B1500000302</t>
  </si>
  <si>
    <t>LUCEMAS SUPPLY</t>
  </si>
  <si>
    <t>PAGO COMPRA DE ARTICULOS DECORATIVOS</t>
  </si>
  <si>
    <t>3409-1</t>
  </si>
  <si>
    <t>2.3.1.3.03</t>
  </si>
  <si>
    <t>B1500000563, B1500000564</t>
  </si>
  <si>
    <t>FPG ELECTRODOMESTICOS</t>
  </si>
  <si>
    <t>PAGO CONTRATACION DE SERVICIOS DE MANTENIMIENTO Y REPARACION DE SISTEMA</t>
  </si>
  <si>
    <t>3411-1</t>
  </si>
  <si>
    <t>2.2.7.1.06</t>
  </si>
  <si>
    <t>3413-1</t>
  </si>
  <si>
    <t>3417-1</t>
  </si>
  <si>
    <t>3419-1</t>
  </si>
  <si>
    <t>3421-1</t>
  </si>
  <si>
    <t>B1500198285</t>
  </si>
  <si>
    <t>LOS HIDALGOS</t>
  </si>
  <si>
    <t xml:space="preserve">PAGO COMPRA DE MEDICAMENTOS </t>
  </si>
  <si>
    <t>3439-1</t>
  </si>
  <si>
    <t>2.3.4.1.01</t>
  </si>
  <si>
    <t>VIATICO REGLAMENTACION TECNICA</t>
  </si>
  <si>
    <t>3482-1</t>
  </si>
  <si>
    <t>2,2,3,1,01</t>
  </si>
  <si>
    <t>VIATICOS ADMINISTRATIVOS</t>
  </si>
  <si>
    <t>3484-1</t>
  </si>
  <si>
    <t>B1500000150, B1500000171, B1500000172</t>
  </si>
  <si>
    <t>BRIMADA</t>
  </si>
  <si>
    <t>PAGO COMPRA DE PRODUCTOS Y UTILES VARIOS</t>
  </si>
  <si>
    <t>3504-1</t>
  </si>
  <si>
    <t>2.3.3.2.01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</si>
</sst>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[$-409]d\-mmm\-yy;@"/>
    <numFmt numFmtId="167" formatCode="_(* #,##0.0000_);_(* \(#,##0.0000\);_(* &quot;-&quot;??_);_(@_)"/>
    <numFmt numFmtId="168" formatCode="dd/mm/yy;@"/>
    <numFmt numFmtId="169" formatCode="&quot;RD$&quot;#,##0.00"/>
    <numFmt numFmtId="170" formatCode="[$$-1C0A]#,##0.00_);\([$$-1C0A]#,##0.00\)"/>
  </numFmts>
  <fonts count="3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6"/>
      <name val="Times New Roman"/>
      <family val="1"/>
    </font>
    <font>
      <b/>
      <sz val="16"/>
      <color theme="1"/>
      <name val="Times New Roman"/>
      <family val="1"/>
    </font>
    <font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12"/>
      <name val="Aptos Narrow"/>
      <family val="2"/>
      <scheme val="minor"/>
    </font>
    <font>
      <sz val="12"/>
      <name val="Aptos Narrow"/>
      <family val="2"/>
      <scheme val="minor"/>
    </font>
    <font>
      <sz val="9"/>
      <name val="Times New Roman"/>
      <family val="1"/>
    </font>
    <font>
      <sz val="14"/>
      <name val="Times New Roman"/>
      <family val="1"/>
    </font>
    <font>
      <sz val="9"/>
      <color theme="1"/>
      <name val="Times New Roman"/>
      <family val="1"/>
    </font>
    <font>
      <sz val="11"/>
      <name val="Aptos Narrow"/>
      <family val="2"/>
      <scheme val="minor"/>
    </font>
    <font>
      <b/>
      <sz val="9"/>
      <name val="Times New Roman"/>
      <family val="1"/>
    </font>
    <font>
      <sz val="16"/>
      <color theme="1"/>
      <name val="Times New Roman"/>
      <family val="1"/>
    </font>
    <font>
      <sz val="16"/>
      <color theme="1"/>
      <name val="Aptos Narrow"/>
      <family val="2"/>
      <scheme val="minor"/>
    </font>
    <font>
      <sz val="16"/>
      <name val="Calibri"/>
      <family val="2"/>
    </font>
    <font>
      <sz val="11"/>
      <color indexed="8"/>
      <name val="Calibri"/>
      <family val="2"/>
    </font>
    <font>
      <sz val="16"/>
      <color rgb="FF000000"/>
      <name val="Times New Roman"/>
      <family val="1"/>
    </font>
    <font>
      <b/>
      <sz val="20"/>
      <color rgb="FF000000"/>
      <name val="Aptos Narrow"/>
      <family val="2"/>
      <scheme val="minor"/>
    </font>
    <font>
      <sz val="20"/>
      <name val="Arial"/>
      <family val="2"/>
    </font>
    <font>
      <sz val="14"/>
      <color rgb="FF000000"/>
      <name val="Aptos Narrow"/>
      <family val="2"/>
      <scheme val="minor"/>
    </font>
    <font>
      <b/>
      <sz val="14"/>
      <name val="Arial"/>
      <family val="2"/>
    </font>
    <font>
      <b/>
      <sz val="14"/>
      <name val="Aptos Narrow"/>
      <family val="2"/>
      <scheme val="minor"/>
    </font>
    <font>
      <b/>
      <sz val="12"/>
      <name val="Calibri Light"/>
      <family val="2"/>
    </font>
    <font>
      <b/>
      <sz val="18"/>
      <name val="Century Gothic"/>
      <family val="2"/>
    </font>
    <font>
      <b/>
      <sz val="28"/>
      <name val="Century Gothic"/>
      <family val="2"/>
    </font>
    <font>
      <b/>
      <sz val="18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26"/>
      </patternFill>
    </fill>
    <fill>
      <patternFill patternType="solid">
        <fgColor theme="5" tint="0.79998168889431442"/>
        <bgColor indexed="2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rgb="FF000000"/>
      </patternFill>
    </fill>
  </fills>
  <borders count="2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8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65" fontId="4" fillId="0" borderId="1" xfId="1" applyNumberFormat="1" applyFont="1" applyFill="1" applyBorder="1" applyAlignment="1">
      <alignment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164" fontId="6" fillId="0" borderId="6" xfId="1" applyFont="1" applyFill="1" applyBorder="1" applyAlignment="1">
      <alignment vertical="center"/>
    </xf>
    <xf numFmtId="165" fontId="6" fillId="0" borderId="6" xfId="0" applyNumberFormat="1" applyFont="1" applyBorder="1" applyAlignment="1">
      <alignment horizontal="center" vertical="center"/>
    </xf>
    <xf numFmtId="165" fontId="6" fillId="0" borderId="5" xfId="0" applyNumberFormat="1" applyFont="1" applyBorder="1" applyAlignment="1">
      <alignment horizontal="center" vertical="center" wrapText="1"/>
    </xf>
    <xf numFmtId="164" fontId="6" fillId="0" borderId="5" xfId="1" applyFont="1" applyFill="1" applyBorder="1" applyAlignment="1">
      <alignment wrapText="1"/>
    </xf>
    <xf numFmtId="164" fontId="6" fillId="0" borderId="5" xfId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164" fontId="6" fillId="0" borderId="5" xfId="1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6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164" fontId="6" fillId="0" borderId="7" xfId="1" applyFont="1" applyFill="1" applyBorder="1" applyAlignment="1">
      <alignment vertical="center" wrapText="1"/>
    </xf>
    <xf numFmtId="165" fontId="6" fillId="0" borderId="6" xfId="0" applyNumberFormat="1" applyFont="1" applyBorder="1" applyAlignment="1">
      <alignment horizontal="center" vertical="center" wrapText="1"/>
    </xf>
    <xf numFmtId="164" fontId="4" fillId="0" borderId="5" xfId="1" applyFont="1" applyFill="1" applyBorder="1" applyAlignment="1">
      <alignment vertical="center" wrapText="1"/>
    </xf>
    <xf numFmtId="166" fontId="8" fillId="0" borderId="5" xfId="0" applyNumberFormat="1" applyFont="1" applyBorder="1" applyAlignment="1">
      <alignment horizontal="center" wrapText="1"/>
    </xf>
    <xf numFmtId="164" fontId="9" fillId="3" borderId="5" xfId="1" applyFont="1" applyFill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164" fontId="8" fillId="0" borderId="0" xfId="1" applyFont="1" applyFill="1" applyBorder="1" applyAlignment="1">
      <alignment vertical="center" wrapText="1"/>
    </xf>
    <xf numFmtId="166" fontId="8" fillId="0" borderId="0" xfId="0" applyNumberFormat="1" applyFont="1" applyAlignment="1">
      <alignment horizontal="center" wrapText="1"/>
    </xf>
    <xf numFmtId="164" fontId="10" fillId="0" borderId="0" xfId="1" applyFont="1" applyFill="1" applyBorder="1"/>
    <xf numFmtId="164" fontId="10" fillId="0" borderId="0" xfId="1" applyFont="1" applyFill="1" applyBorder="1" applyAlignment="1">
      <alignment horizontal="center"/>
    </xf>
    <xf numFmtId="164" fontId="10" fillId="0" borderId="0" xfId="1" applyFont="1" applyFill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164" fontId="11" fillId="0" borderId="0" xfId="0" applyNumberFormat="1" applyFont="1"/>
    <xf numFmtId="164" fontId="8" fillId="0" borderId="0" xfId="0" applyNumberFormat="1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164" fontId="6" fillId="0" borderId="5" xfId="1" applyFont="1" applyFill="1" applyBorder="1" applyAlignment="1">
      <alignment horizontal="center" wrapText="1"/>
    </xf>
    <xf numFmtId="0" fontId="0" fillId="3" borderId="0" xfId="0" applyFill="1"/>
    <xf numFmtId="164" fontId="4" fillId="0" borderId="5" xfId="0" applyNumberFormat="1" applyFont="1" applyBorder="1"/>
    <xf numFmtId="164" fontId="4" fillId="0" borderId="5" xfId="0" applyNumberFormat="1" applyFont="1" applyBorder="1" applyAlignment="1">
      <alignment wrapText="1"/>
    </xf>
    <xf numFmtId="2" fontId="4" fillId="0" borderId="5" xfId="0" applyNumberFormat="1" applyFont="1" applyBorder="1" applyAlignment="1">
      <alignment horizontal="center" wrapText="1"/>
    </xf>
    <xf numFmtId="0" fontId="8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center" vertical="center" wrapText="1"/>
    </xf>
    <xf numFmtId="164" fontId="12" fillId="0" borderId="0" xfId="1" applyFont="1" applyFill="1" applyBorder="1" applyAlignment="1">
      <alignment horizontal="center" wrapText="1"/>
    </xf>
    <xf numFmtId="166" fontId="12" fillId="0" borderId="0" xfId="0" applyNumberFormat="1" applyFont="1" applyAlignment="1">
      <alignment horizontal="center" wrapText="1"/>
    </xf>
    <xf numFmtId="164" fontId="12" fillId="0" borderId="0" xfId="1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164" fontId="4" fillId="4" borderId="5" xfId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167" fontId="6" fillId="0" borderId="5" xfId="1" applyNumberFormat="1" applyFont="1" applyFill="1" applyBorder="1" applyAlignment="1">
      <alignment horizontal="center" wrapText="1"/>
    </xf>
    <xf numFmtId="15" fontId="13" fillId="0" borderId="5" xfId="0" applyNumberFormat="1" applyFont="1" applyBorder="1" applyAlignment="1">
      <alignment horizontal="center" wrapText="1"/>
    </xf>
    <xf numFmtId="165" fontId="0" fillId="0" borderId="0" xfId="0" applyNumberFormat="1"/>
    <xf numFmtId="0" fontId="13" fillId="0" borderId="5" xfId="0" applyFont="1" applyBorder="1" applyAlignment="1">
      <alignment horizontal="center" wrapText="1"/>
    </xf>
    <xf numFmtId="168" fontId="6" fillId="0" borderId="5" xfId="0" applyNumberFormat="1" applyFont="1" applyBorder="1" applyAlignment="1">
      <alignment horizontal="center" vertical="center" wrapText="1"/>
    </xf>
    <xf numFmtId="0" fontId="14" fillId="0" borderId="0" xfId="0" applyFont="1"/>
    <xf numFmtId="0" fontId="4" fillId="0" borderId="5" xfId="0" applyFont="1" applyBorder="1" applyAlignment="1">
      <alignment horizontal="center" vertical="center"/>
    </xf>
    <xf numFmtId="164" fontId="4" fillId="0" borderId="5" xfId="1" applyFont="1" applyFill="1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wrapText="1"/>
    </xf>
    <xf numFmtId="0" fontId="15" fillId="0" borderId="0" xfId="0" applyFont="1"/>
    <xf numFmtId="0" fontId="12" fillId="0" borderId="0" xfId="0" applyFont="1"/>
    <xf numFmtId="169" fontId="16" fillId="0" borderId="0" xfId="1" applyNumberFormat="1" applyFont="1" applyFill="1" applyBorder="1" applyAlignment="1">
      <alignment horizontal="center" wrapText="1"/>
    </xf>
    <xf numFmtId="0" fontId="5" fillId="0" borderId="0" xfId="0" applyFont="1" applyAlignment="1">
      <alignment horizontal="right"/>
    </xf>
    <xf numFmtId="170" fontId="4" fillId="0" borderId="5" xfId="1" applyNumberFormat="1" applyFont="1" applyFill="1" applyBorder="1" applyAlignment="1">
      <alignment horizontal="right"/>
    </xf>
    <xf numFmtId="164" fontId="17" fillId="0" borderId="0" xfId="0" applyNumberFormat="1" applyFont="1"/>
    <xf numFmtId="0" fontId="17" fillId="0" borderId="12" xfId="0" applyFont="1" applyBorder="1"/>
    <xf numFmtId="0" fontId="0" fillId="0" borderId="0" xfId="0" applyAlignment="1">
      <alignment horizontal="left"/>
    </xf>
    <xf numFmtId="0" fontId="17" fillId="0" borderId="0" xfId="0" applyFont="1"/>
    <xf numFmtId="164" fontId="17" fillId="0" borderId="0" xfId="1" applyFont="1" applyAlignment="1"/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0" fontId="17" fillId="3" borderId="0" xfId="0" applyFont="1" applyFill="1"/>
    <xf numFmtId="164" fontId="17" fillId="0" borderId="0" xfId="1" applyFont="1" applyAlignment="1">
      <alignment vertical="center"/>
    </xf>
    <xf numFmtId="164" fontId="5" fillId="3" borderId="0" xfId="0" applyNumberFormat="1" applyFont="1" applyFill="1" applyAlignment="1">
      <alignment horizontal="right" vertical="center"/>
    </xf>
    <xf numFmtId="164" fontId="17" fillId="0" borderId="0" xfId="0" applyNumberFormat="1" applyFont="1" applyAlignment="1">
      <alignment vertic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9" fillId="0" borderId="0" xfId="0" applyFont="1"/>
    <xf numFmtId="49" fontId="20" fillId="0" borderId="0" xfId="0" applyNumberFormat="1" applyFont="1" applyAlignment="1">
      <alignment horizontal="left"/>
    </xf>
    <xf numFmtId="4" fontId="6" fillId="6" borderId="0" xfId="0" applyNumberFormat="1" applyFont="1" applyFill="1" applyAlignment="1">
      <alignment wrapText="1"/>
    </xf>
    <xf numFmtId="14" fontId="6" fillId="6" borderId="0" xfId="0" applyNumberFormat="1" applyFont="1" applyFill="1" applyAlignment="1">
      <alignment wrapText="1"/>
    </xf>
    <xf numFmtId="0" fontId="21" fillId="6" borderId="0" xfId="0" applyFont="1" applyFill="1" applyAlignment="1">
      <alignment wrapText="1"/>
    </xf>
    <xf numFmtId="0" fontId="6" fillId="6" borderId="0" xfId="0" applyFont="1" applyFill="1" applyAlignment="1">
      <alignment wrapText="1"/>
    </xf>
    <xf numFmtId="0" fontId="6" fillId="6" borderId="0" xfId="0" applyFont="1" applyFill="1"/>
    <xf numFmtId="14" fontId="6" fillId="0" borderId="0" xfId="0" applyNumberFormat="1" applyFont="1"/>
    <xf numFmtId="0" fontId="6" fillId="0" borderId="0" xfId="0" applyFont="1"/>
    <xf numFmtId="14" fontId="6" fillId="0" borderId="0" xfId="0" applyNumberFormat="1" applyFont="1" applyAlignment="1">
      <alignment wrapText="1"/>
    </xf>
    <xf numFmtId="4" fontId="6" fillId="0" borderId="0" xfId="0" applyNumberFormat="1" applyFont="1" applyAlignment="1">
      <alignment wrapText="1"/>
    </xf>
    <xf numFmtId="0" fontId="6" fillId="0" borderId="0" xfId="0" applyFont="1" applyAlignment="1">
      <alignment wrapTex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 vertical="center"/>
    </xf>
    <xf numFmtId="0" fontId="23" fillId="0" borderId="0" xfId="0" applyFont="1" applyAlignment="1">
      <alignment vertical="center" wrapText="1"/>
    </xf>
    <xf numFmtId="0" fontId="24" fillId="6" borderId="19" xfId="0" applyFont="1" applyFill="1" applyBorder="1"/>
    <xf numFmtId="4" fontId="25" fillId="6" borderId="20" xfId="0" applyNumberFormat="1" applyFont="1" applyFill="1" applyBorder="1" applyAlignment="1">
      <alignment horizontal="right" vertical="center" wrapText="1"/>
    </xf>
    <xf numFmtId="0" fontId="26" fillId="6" borderId="20" xfId="0" applyFont="1" applyFill="1" applyBorder="1" applyAlignment="1">
      <alignment horizontal="center"/>
    </xf>
    <xf numFmtId="0" fontId="26" fillId="6" borderId="21" xfId="0" applyFont="1" applyFill="1" applyBorder="1"/>
    <xf numFmtId="0" fontId="7" fillId="0" borderId="5" xfId="0" applyFont="1" applyBorder="1" applyAlignment="1">
      <alignment horizontal="center" vertical="center" wrapText="1"/>
    </xf>
    <xf numFmtId="164" fontId="4" fillId="3" borderId="5" xfId="1" applyFont="1" applyFill="1" applyBorder="1" applyAlignment="1">
      <alignment vertical="center" wrapText="1"/>
    </xf>
    <xf numFmtId="164" fontId="6" fillId="3" borderId="5" xfId="1" applyFont="1" applyFill="1" applyBorder="1" applyAlignment="1">
      <alignment vertical="center" wrapText="1"/>
    </xf>
    <xf numFmtId="14" fontId="6" fillId="0" borderId="5" xfId="0" applyNumberFormat="1" applyFont="1" applyBorder="1" applyAlignment="1">
      <alignment wrapText="1"/>
    </xf>
    <xf numFmtId="14" fontId="17" fillId="0" borderId="5" xfId="0" applyNumberFormat="1" applyFont="1" applyBorder="1" applyAlignment="1">
      <alignment horizontal="right" vertical="center" wrapText="1"/>
    </xf>
    <xf numFmtId="43" fontId="17" fillId="0" borderId="5" xfId="0" applyNumberFormat="1" applyFont="1" applyBorder="1" applyAlignment="1">
      <alignment vertical="center" wrapText="1"/>
    </xf>
    <xf numFmtId="0" fontId="17" fillId="0" borderId="5" xfId="0" applyFont="1" applyBorder="1" applyAlignment="1">
      <alignment horizontal="left" vertical="center" wrapText="1"/>
    </xf>
    <xf numFmtId="0" fontId="27" fillId="7" borderId="22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horizontal="center" vertical="center" wrapText="1"/>
    </xf>
    <xf numFmtId="0" fontId="27" fillId="7" borderId="23" xfId="0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1" fillId="3" borderId="0" xfId="0" applyFont="1" applyFill="1" applyAlignment="1">
      <alignment horizontal="left" vertical="center" wrapText="1"/>
    </xf>
    <xf numFmtId="164" fontId="4" fillId="0" borderId="0" xfId="1" applyFont="1" applyFill="1" applyAlignment="1"/>
    <xf numFmtId="169" fontId="16" fillId="0" borderId="0" xfId="1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21" fillId="0" borderId="5" xfId="0" applyFont="1" applyBorder="1" applyAlignment="1">
      <alignment horizontal="left" vertical="center"/>
    </xf>
    <xf numFmtId="14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168" fontId="6" fillId="0" borderId="24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/>
    </xf>
    <xf numFmtId="0" fontId="6" fillId="0" borderId="6" xfId="0" applyFont="1" applyBorder="1" applyAlignment="1">
      <alignment horizontal="left" vertical="center"/>
    </xf>
    <xf numFmtId="168" fontId="6" fillId="0" borderId="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/>
    </xf>
    <xf numFmtId="0" fontId="21" fillId="0" borderId="6" xfId="0" applyFont="1" applyBorder="1" applyAlignment="1">
      <alignment horizontal="left" vertical="center"/>
    </xf>
    <xf numFmtId="14" fontId="6" fillId="0" borderId="6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165" fontId="6" fillId="0" borderId="5" xfId="0" applyNumberFormat="1" applyFont="1" applyBorder="1" applyAlignment="1">
      <alignment horizontal="center" vertical="center"/>
    </xf>
    <xf numFmtId="1" fontId="19" fillId="0" borderId="5" xfId="0" applyNumberFormat="1" applyFont="1" applyBorder="1" applyAlignment="1">
      <alignment horizontal="center"/>
    </xf>
    <xf numFmtId="0" fontId="19" fillId="0" borderId="5" xfId="0" applyFont="1" applyBorder="1" applyAlignment="1">
      <alignment horizontal="center" wrapText="1"/>
    </xf>
    <xf numFmtId="164" fontId="30" fillId="0" borderId="5" xfId="1" applyFont="1" applyFill="1" applyBorder="1" applyAlignment="1">
      <alignment horizontal="center"/>
    </xf>
    <xf numFmtId="166" fontId="6" fillId="0" borderId="5" xfId="0" applyNumberFormat="1" applyFont="1" applyBorder="1" applyAlignment="1">
      <alignment horizontal="center"/>
    </xf>
    <xf numFmtId="164" fontId="17" fillId="0" borderId="5" xfId="0" applyNumberFormat="1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4" fontId="17" fillId="0" borderId="0" xfId="1" applyFont="1" applyFill="1" applyAlignment="1">
      <alignment vertical="center"/>
    </xf>
    <xf numFmtId="164" fontId="17" fillId="0" borderId="0" xfId="1" applyFont="1" applyFill="1" applyAlignment="1"/>
    <xf numFmtId="170" fontId="17" fillId="0" borderId="0" xfId="0" applyNumberFormat="1" applyFont="1"/>
    <xf numFmtId="164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top"/>
    </xf>
    <xf numFmtId="164" fontId="4" fillId="0" borderId="0" xfId="1" applyFont="1" applyFill="1" applyBorder="1" applyAlignment="1">
      <alignment horizont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1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7" fillId="0" borderId="13" xfId="0" applyFont="1" applyBorder="1" applyAlignment="1">
      <alignment horizontal="left" vertical="top" wrapText="1"/>
    </xf>
    <xf numFmtId="0" fontId="17" fillId="0" borderId="14" xfId="0" applyFont="1" applyBorder="1" applyAlignment="1">
      <alignment horizontal="left" vertical="top" wrapText="1"/>
    </xf>
    <xf numFmtId="0" fontId="17" fillId="0" borderId="15" xfId="0" applyFont="1" applyBorder="1" applyAlignment="1">
      <alignment horizontal="left" vertical="top" wrapText="1"/>
    </xf>
    <xf numFmtId="0" fontId="17" fillId="0" borderId="16" xfId="0" applyFont="1" applyBorder="1" applyAlignment="1">
      <alignment horizontal="left" vertical="top" wrapText="1"/>
    </xf>
    <xf numFmtId="0" fontId="17" fillId="0" borderId="17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4" fillId="0" borderId="0" xfId="0" applyFont="1" applyAlignment="1">
      <alignment horizontal="center" wrapText="1"/>
    </xf>
    <xf numFmtId="165" fontId="4" fillId="0" borderId="1" xfId="1" applyNumberFormat="1" applyFont="1" applyFill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top" wrapText="1"/>
    </xf>
    <xf numFmtId="0" fontId="22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165" fontId="4" fillId="0" borderId="1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3374571</xdr:colOff>
      <xdr:row>112</xdr:row>
      <xdr:rowOff>13607</xdr:rowOff>
    </xdr:from>
    <xdr:to>
      <xdr:col>7</xdr:col>
      <xdr:colOff>108856</xdr:colOff>
      <xdr:row>112</xdr:row>
      <xdr:rowOff>13607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40D6556D-1785-4D71-823D-FFE85FDB7007}"/>
            </a:ext>
          </a:extLst>
        </xdr:cNvPr>
        <xdr:cNvCxnSpPr/>
      </xdr:nvCxnSpPr>
      <xdr:spPr>
        <a:xfrm>
          <a:off x="10746921" y="13053332"/>
          <a:ext cx="608783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530678</xdr:colOff>
      <xdr:row>114</xdr:row>
      <xdr:rowOff>258535</xdr:rowOff>
    </xdr:from>
    <xdr:to>
      <xdr:col>4</xdr:col>
      <xdr:colOff>4122964</xdr:colOff>
      <xdr:row>114</xdr:row>
      <xdr:rowOff>258535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AF757F63-48D4-47DA-9537-8D6CC7BE75D1}"/>
            </a:ext>
          </a:extLst>
        </xdr:cNvPr>
        <xdr:cNvCxnSpPr/>
      </xdr:nvCxnSpPr>
      <xdr:spPr>
        <a:xfrm>
          <a:off x="892628" y="13831660"/>
          <a:ext cx="608783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734785</xdr:colOff>
      <xdr:row>114</xdr:row>
      <xdr:rowOff>258535</xdr:rowOff>
    </xdr:from>
    <xdr:to>
      <xdr:col>13</xdr:col>
      <xdr:colOff>816428</xdr:colOff>
      <xdr:row>114</xdr:row>
      <xdr:rowOff>258535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BE01B32-7358-41FE-8893-16B30FFB4EE1}"/>
            </a:ext>
          </a:extLst>
        </xdr:cNvPr>
        <xdr:cNvCxnSpPr/>
      </xdr:nvCxnSpPr>
      <xdr:spPr>
        <a:xfrm>
          <a:off x="21013510" y="13831660"/>
          <a:ext cx="6072868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772085</xdr:colOff>
      <xdr:row>16</xdr:row>
      <xdr:rowOff>7844</xdr:rowOff>
    </xdr:from>
    <xdr:to>
      <xdr:col>2</xdr:col>
      <xdr:colOff>3259791</xdr:colOff>
      <xdr:row>16</xdr:row>
      <xdr:rowOff>9525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F273A3B9-1D5E-4396-9B36-4F2A871C44E6}"/>
            </a:ext>
          </a:extLst>
        </xdr:cNvPr>
        <xdr:cNvCxnSpPr/>
      </xdr:nvCxnSpPr>
      <xdr:spPr>
        <a:xfrm>
          <a:off x="1219760" y="2674844"/>
          <a:ext cx="611281" cy="168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1019735</xdr:colOff>
      <xdr:row>15</xdr:row>
      <xdr:rowOff>190499</xdr:rowOff>
    </xdr:from>
    <xdr:to>
      <xdr:col>9</xdr:col>
      <xdr:colOff>1591235</xdr:colOff>
      <xdr:row>16</xdr:row>
      <xdr:rowOff>11205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045AB48B-95FA-44B0-9CB1-ABEA60F0C8B9}"/>
            </a:ext>
            <a:ext uri="{147F2762-F138-4A5C-976F-8EAC2B608ADB}">
              <a16:predDERef xmlns:a16="http://schemas.microsoft.com/office/drawing/2014/main" pred="{BA21849C-B90D-4CA9-83DE-B7D37A5F0A46}"/>
            </a:ext>
          </a:extLst>
        </xdr:cNvPr>
        <xdr:cNvCxnSpPr/>
      </xdr:nvCxnSpPr>
      <xdr:spPr>
        <a:xfrm>
          <a:off x="4267760" y="2666999"/>
          <a:ext cx="1828800" cy="1120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530678</xdr:colOff>
      <xdr:row>42</xdr:row>
      <xdr:rowOff>258535</xdr:rowOff>
    </xdr:from>
    <xdr:to>
      <xdr:col>4</xdr:col>
      <xdr:colOff>4122964</xdr:colOff>
      <xdr:row>42</xdr:row>
      <xdr:rowOff>258535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B1A77C6D-C951-4E5B-9054-F3B3BD185E7D}"/>
            </a:ext>
          </a:extLst>
        </xdr:cNvPr>
        <xdr:cNvCxnSpPr/>
      </xdr:nvCxnSpPr>
      <xdr:spPr>
        <a:xfrm>
          <a:off x="2321378" y="9269185"/>
          <a:ext cx="2877911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734785</xdr:colOff>
      <xdr:row>42</xdr:row>
      <xdr:rowOff>258535</xdr:rowOff>
    </xdr:from>
    <xdr:to>
      <xdr:col>13</xdr:col>
      <xdr:colOff>816428</xdr:colOff>
      <xdr:row>42</xdr:row>
      <xdr:rowOff>258535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135B544-D00C-4952-A3D6-77F429075E2B}"/>
            </a:ext>
            <a:ext uri="{147F2762-F138-4A5C-976F-8EAC2B608ADB}">
              <a16:predDERef xmlns:a16="http://schemas.microsoft.com/office/drawing/2014/main" pred="{B3048290-B8DF-429A-9AD9-F35EC0E13D4E}"/>
            </a:ext>
          </a:extLst>
        </xdr:cNvPr>
        <xdr:cNvCxnSpPr/>
      </xdr:nvCxnSpPr>
      <xdr:spPr>
        <a:xfrm>
          <a:off x="19051360" y="9269185"/>
          <a:ext cx="7806418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4F866-A787-4D30-B850-C8682E89BFC6}">
  <sheetPr>
    <pageSetUpPr fitToPage="1"/>
  </sheetPr>
  <dimension ref="A1:P120"/>
  <sheetViews>
    <sheetView topLeftCell="C1" zoomScale="70" zoomScaleNormal="70" zoomScaleSheetLayoutView="56" zoomScalePageLayoutView="60" workbookViewId="0">
      <selection activeCell="C2" sqref="C2"/>
    </sheetView>
  </sheetViews>
  <sheetFormatPr baseColWidth="10" defaultColWidth="11.42578125" defaultRowHeight="15" x14ac:dyDescent="0.25"/>
  <cols>
    <col min="1" max="2" width="0" hidden="1" customWidth="1"/>
    <col min="3" max="3" width="5.42578125" customWidth="1"/>
    <col min="4" max="4" width="37.42578125" customWidth="1"/>
    <col min="5" max="5" width="67.7109375" customWidth="1"/>
    <col min="6" max="6" width="76" customWidth="1"/>
    <col min="7" max="7" width="64.28515625" customWidth="1"/>
    <col min="8" max="8" width="25.5703125" customWidth="1"/>
    <col min="9" max="9" width="27.7109375" customWidth="1"/>
    <col min="10" max="10" width="25.7109375" customWidth="1"/>
    <col min="11" max="11" width="24" customWidth="1"/>
    <col min="12" max="12" width="21.85546875" customWidth="1"/>
    <col min="13" max="13" width="18.28515625" style="93" customWidth="1"/>
    <col min="14" max="14" width="27.42578125" style="94" customWidth="1"/>
    <col min="15" max="15" width="14.7109375" customWidth="1"/>
    <col min="16" max="16" width="13.140625" customWidth="1"/>
  </cols>
  <sheetData>
    <row r="1" spans="1:15" x14ac:dyDescent="0.25">
      <c r="C1">
        <v>4</v>
      </c>
      <c r="D1" s="1"/>
      <c r="E1" s="1"/>
      <c r="F1" s="1"/>
      <c r="G1" s="1"/>
      <c r="H1" s="1"/>
      <c r="I1" s="1"/>
      <c r="J1" s="1"/>
      <c r="K1" s="1"/>
      <c r="L1" s="1"/>
      <c r="M1" s="2"/>
      <c r="N1" s="3"/>
    </row>
    <row r="2" spans="1:15" ht="20.25" x14ac:dyDescent="0.3">
      <c r="D2" s="168" t="s">
        <v>0</v>
      </c>
      <c r="E2" s="168"/>
      <c r="F2" s="168"/>
      <c r="G2" s="168"/>
      <c r="H2" s="168"/>
      <c r="I2" s="168"/>
      <c r="J2" s="168"/>
      <c r="K2" s="168"/>
      <c r="L2" s="168"/>
      <c r="M2" s="168"/>
      <c r="N2" s="168"/>
    </row>
    <row r="3" spans="1:15" ht="20.25" x14ac:dyDescent="0.3">
      <c r="D3" s="168" t="s">
        <v>1</v>
      </c>
      <c r="E3" s="168"/>
      <c r="F3" s="168"/>
      <c r="G3" s="168"/>
      <c r="H3" s="168"/>
      <c r="I3" s="168"/>
      <c r="J3" s="168"/>
      <c r="K3" s="168"/>
      <c r="L3" s="168"/>
      <c r="M3" s="168"/>
      <c r="N3" s="168"/>
    </row>
    <row r="4" spans="1:15" ht="20.25" x14ac:dyDescent="0.3">
      <c r="D4" s="168" t="s">
        <v>2</v>
      </c>
      <c r="E4" s="168"/>
      <c r="F4" s="168"/>
      <c r="G4" s="168"/>
      <c r="H4" s="168"/>
      <c r="I4" s="168"/>
      <c r="J4" s="168"/>
      <c r="K4" s="168"/>
      <c r="L4" s="168"/>
      <c r="M4" s="168"/>
      <c r="N4" s="168"/>
    </row>
    <row r="5" spans="1:15" ht="21" thickBot="1" x14ac:dyDescent="0.35">
      <c r="D5" s="169">
        <v>46053</v>
      </c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4"/>
    </row>
    <row r="6" spans="1:15" ht="41.25" thickBot="1" x14ac:dyDescent="0.3">
      <c r="D6" s="5" t="s">
        <v>3</v>
      </c>
      <c r="E6" s="6" t="s">
        <v>4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9</v>
      </c>
      <c r="K6" s="7" t="s">
        <v>10</v>
      </c>
      <c r="L6" s="7" t="s">
        <v>11</v>
      </c>
      <c r="M6" s="7" t="s">
        <v>12</v>
      </c>
      <c r="N6" s="7" t="s">
        <v>13</v>
      </c>
      <c r="O6" s="7" t="s">
        <v>14</v>
      </c>
    </row>
    <row r="7" spans="1:15" s="8" customFormat="1" ht="60.75" x14ac:dyDescent="0.3">
      <c r="D7" s="9" t="s">
        <v>15</v>
      </c>
      <c r="E7" s="10" t="s">
        <v>16</v>
      </c>
      <c r="F7" s="11" t="s">
        <v>17</v>
      </c>
      <c r="G7" s="12">
        <f>2124000+177000</f>
        <v>2301000</v>
      </c>
      <c r="H7" s="13">
        <v>45658</v>
      </c>
      <c r="I7" s="14">
        <f>+H7+30</f>
        <v>45688</v>
      </c>
      <c r="J7" s="15">
        <f>+IF(O7&lt;=0,G7,0)</f>
        <v>0</v>
      </c>
      <c r="K7" s="16">
        <f>+IF(AND(O7&gt;=1,O7&lt;=30),G7,0)</f>
        <v>0</v>
      </c>
      <c r="L7" s="15">
        <f>+IF(AND(O7&gt;=31,O7&lt;=60),G7,0)</f>
        <v>0</v>
      </c>
      <c r="M7" s="16">
        <f>+IF(AND(O7&gt;60,O7&lt;=90),G7,0)</f>
        <v>0</v>
      </c>
      <c r="N7" s="16">
        <f>+IF(O7&gt;91,G7,0)</f>
        <v>2301000</v>
      </c>
      <c r="O7" s="17">
        <f>+$D$5-I7</f>
        <v>365</v>
      </c>
    </row>
    <row r="8" spans="1:15" s="19" customFormat="1" ht="20.25" x14ac:dyDescent="0.3">
      <c r="D8" s="9" t="s">
        <v>18</v>
      </c>
      <c r="E8" s="11" t="s">
        <v>19</v>
      </c>
      <c r="F8" s="11" t="s">
        <v>20</v>
      </c>
      <c r="G8" s="18">
        <v>12105</v>
      </c>
      <c r="H8" s="14">
        <v>45923</v>
      </c>
      <c r="I8" s="14">
        <f t="shared" ref="I8:I72" si="0">+H8+30</f>
        <v>45953</v>
      </c>
      <c r="J8" s="15">
        <f t="shared" ref="J8:J24" si="1">+IF(O8&lt;=0,G8,0)</f>
        <v>0</v>
      </c>
      <c r="K8" s="16">
        <f>+IF(AND(O8&gt;=1,O8&lt;=30),G8,0)</f>
        <v>0</v>
      </c>
      <c r="L8" s="15">
        <f t="shared" ref="L8:L24" si="2">+IF(AND(O8&gt;=31,O8&lt;=60),G8,0)</f>
        <v>0</v>
      </c>
      <c r="M8" s="16">
        <f t="shared" ref="M8:M72" si="3">+IF(AND(O8&gt;60,O8&lt;=90),G8,0)</f>
        <v>0</v>
      </c>
      <c r="N8" s="16">
        <f t="shared" ref="N8:N72" si="4">+IF(O8&gt;91,G8,0)</f>
        <v>12105</v>
      </c>
      <c r="O8" s="17">
        <f t="shared" ref="O8:O72" si="5">+$D$5-I8</f>
        <v>100</v>
      </c>
    </row>
    <row r="9" spans="1:15" s="8" customFormat="1" ht="20.25" x14ac:dyDescent="0.3">
      <c r="D9" s="9" t="s">
        <v>21</v>
      </c>
      <c r="E9" s="11" t="s">
        <v>22</v>
      </c>
      <c r="F9" s="11" t="s">
        <v>23</v>
      </c>
      <c r="G9" s="18">
        <v>4060</v>
      </c>
      <c r="H9" s="14">
        <v>45938</v>
      </c>
      <c r="I9" s="14">
        <f t="shared" si="0"/>
        <v>45968</v>
      </c>
      <c r="J9" s="15">
        <f t="shared" si="1"/>
        <v>0</v>
      </c>
      <c r="K9" s="16">
        <f t="shared" ref="K9:K24" si="6">+IF(AND(O9&gt;=1,O9&lt;=30),G9,0)</f>
        <v>0</v>
      </c>
      <c r="L9" s="15">
        <f t="shared" si="2"/>
        <v>0</v>
      </c>
      <c r="M9" s="16">
        <f t="shared" si="3"/>
        <v>4060</v>
      </c>
      <c r="N9" s="16">
        <f t="shared" si="4"/>
        <v>0</v>
      </c>
      <c r="O9" s="17">
        <f t="shared" si="5"/>
        <v>85</v>
      </c>
    </row>
    <row r="10" spans="1:15" s="8" customFormat="1" ht="20.25" x14ac:dyDescent="0.3">
      <c r="A10"/>
      <c r="B10"/>
      <c r="D10" s="9" t="s">
        <v>24</v>
      </c>
      <c r="E10" s="11" t="s">
        <v>25</v>
      </c>
      <c r="F10" s="11" t="s">
        <v>26</v>
      </c>
      <c r="G10" s="18">
        <v>89532.5</v>
      </c>
      <c r="H10" s="14">
        <v>46014</v>
      </c>
      <c r="I10" s="14">
        <f t="shared" si="0"/>
        <v>46044</v>
      </c>
      <c r="J10" s="15">
        <f t="shared" si="1"/>
        <v>0</v>
      </c>
      <c r="K10" s="16">
        <f t="shared" si="6"/>
        <v>89532.5</v>
      </c>
      <c r="L10" s="15">
        <f t="shared" si="2"/>
        <v>0</v>
      </c>
      <c r="M10" s="16">
        <f t="shared" si="3"/>
        <v>0</v>
      </c>
      <c r="N10" s="16">
        <f t="shared" si="4"/>
        <v>0</v>
      </c>
      <c r="O10" s="17">
        <f t="shared" si="5"/>
        <v>9</v>
      </c>
    </row>
    <row r="11" spans="1:15" s="8" customFormat="1" ht="20.25" x14ac:dyDescent="0.3">
      <c r="D11" s="9" t="s">
        <v>27</v>
      </c>
      <c r="E11" s="11" t="s">
        <v>28</v>
      </c>
      <c r="F11" s="11" t="s">
        <v>29</v>
      </c>
      <c r="G11" s="18">
        <v>1451502</v>
      </c>
      <c r="H11" s="14">
        <v>46028</v>
      </c>
      <c r="I11" s="14">
        <f t="shared" si="0"/>
        <v>46058</v>
      </c>
      <c r="J11" s="15">
        <f t="shared" si="1"/>
        <v>1451502</v>
      </c>
      <c r="K11" s="16">
        <f t="shared" si="6"/>
        <v>0</v>
      </c>
      <c r="L11" s="15">
        <f t="shared" si="2"/>
        <v>0</v>
      </c>
      <c r="M11" s="16">
        <f t="shared" si="3"/>
        <v>0</v>
      </c>
      <c r="N11" s="16">
        <f t="shared" si="4"/>
        <v>0</v>
      </c>
      <c r="O11" s="17">
        <f t="shared" si="5"/>
        <v>-5</v>
      </c>
    </row>
    <row r="12" spans="1:15" ht="20.25" x14ac:dyDescent="0.3">
      <c r="D12" s="9" t="s">
        <v>30</v>
      </c>
      <c r="E12" s="11" t="s">
        <v>31</v>
      </c>
      <c r="F12" s="11" t="s">
        <v>32</v>
      </c>
      <c r="G12" s="18">
        <v>1499691.5</v>
      </c>
      <c r="H12" s="14">
        <v>46029</v>
      </c>
      <c r="I12" s="14">
        <f t="shared" si="0"/>
        <v>46059</v>
      </c>
      <c r="J12" s="15">
        <f t="shared" si="1"/>
        <v>1499691.5</v>
      </c>
      <c r="K12" s="16">
        <f t="shared" si="6"/>
        <v>0</v>
      </c>
      <c r="L12" s="15">
        <f t="shared" si="2"/>
        <v>0</v>
      </c>
      <c r="M12" s="16">
        <f t="shared" si="3"/>
        <v>0</v>
      </c>
      <c r="N12" s="16">
        <f t="shared" si="4"/>
        <v>0</v>
      </c>
      <c r="O12" s="17">
        <f t="shared" si="5"/>
        <v>-6</v>
      </c>
    </row>
    <row r="13" spans="1:15" ht="20.25" x14ac:dyDescent="0.3">
      <c r="D13" s="9" t="s">
        <v>33</v>
      </c>
      <c r="E13" s="11" t="s">
        <v>34</v>
      </c>
      <c r="F13" s="11" t="s">
        <v>35</v>
      </c>
      <c r="G13" s="18">
        <v>134953.18</v>
      </c>
      <c r="H13" s="14">
        <v>46030</v>
      </c>
      <c r="I13" s="14">
        <f t="shared" si="0"/>
        <v>46060</v>
      </c>
      <c r="J13" s="15">
        <f t="shared" si="1"/>
        <v>134953.18</v>
      </c>
      <c r="K13" s="16">
        <f t="shared" si="6"/>
        <v>0</v>
      </c>
      <c r="L13" s="15">
        <f t="shared" si="2"/>
        <v>0</v>
      </c>
      <c r="M13" s="16">
        <f t="shared" si="3"/>
        <v>0</v>
      </c>
      <c r="N13" s="16">
        <f t="shared" si="4"/>
        <v>0</v>
      </c>
      <c r="O13" s="17">
        <f t="shared" si="5"/>
        <v>-7</v>
      </c>
    </row>
    <row r="14" spans="1:15" ht="20.25" x14ac:dyDescent="0.3">
      <c r="D14" s="9" t="s">
        <v>36</v>
      </c>
      <c r="E14" s="11" t="s">
        <v>37</v>
      </c>
      <c r="F14" s="11" t="s">
        <v>38</v>
      </c>
      <c r="G14" s="18">
        <v>74340</v>
      </c>
      <c r="H14" s="14">
        <v>46036</v>
      </c>
      <c r="I14" s="14">
        <f t="shared" si="0"/>
        <v>46066</v>
      </c>
      <c r="J14" s="15">
        <f t="shared" si="1"/>
        <v>74340</v>
      </c>
      <c r="K14" s="16">
        <f t="shared" si="6"/>
        <v>0</v>
      </c>
      <c r="L14" s="15">
        <f t="shared" si="2"/>
        <v>0</v>
      </c>
      <c r="M14" s="16">
        <f t="shared" si="3"/>
        <v>0</v>
      </c>
      <c r="N14" s="16">
        <f t="shared" si="4"/>
        <v>0</v>
      </c>
      <c r="O14" s="17">
        <f t="shared" si="5"/>
        <v>-13</v>
      </c>
    </row>
    <row r="15" spans="1:15" ht="20.25" x14ac:dyDescent="0.3">
      <c r="D15" s="9" t="s">
        <v>39</v>
      </c>
      <c r="E15" s="11" t="s">
        <v>40</v>
      </c>
      <c r="F15" s="11" t="s">
        <v>41</v>
      </c>
      <c r="G15" s="18">
        <v>30000</v>
      </c>
      <c r="H15" s="14">
        <v>46038</v>
      </c>
      <c r="I15" s="14">
        <f t="shared" si="0"/>
        <v>46068</v>
      </c>
      <c r="J15" s="15">
        <f t="shared" si="1"/>
        <v>30000</v>
      </c>
      <c r="K15" s="16">
        <f t="shared" si="6"/>
        <v>0</v>
      </c>
      <c r="L15" s="15">
        <f t="shared" si="2"/>
        <v>0</v>
      </c>
      <c r="M15" s="16">
        <f t="shared" si="3"/>
        <v>0</v>
      </c>
      <c r="N15" s="16">
        <f t="shared" si="4"/>
        <v>0</v>
      </c>
      <c r="O15" s="17">
        <f t="shared" si="5"/>
        <v>-15</v>
      </c>
    </row>
    <row r="16" spans="1:15" ht="20.25" x14ac:dyDescent="0.3">
      <c r="D16" s="9" t="s">
        <v>42</v>
      </c>
      <c r="E16" s="11" t="s">
        <v>43</v>
      </c>
      <c r="F16" s="20" t="s">
        <v>44</v>
      </c>
      <c r="G16" s="18">
        <v>18523.05</v>
      </c>
      <c r="H16" s="14">
        <v>46042</v>
      </c>
      <c r="I16" s="14">
        <f t="shared" si="0"/>
        <v>46072</v>
      </c>
      <c r="J16" s="15">
        <f t="shared" si="1"/>
        <v>18523.05</v>
      </c>
      <c r="K16" s="16">
        <f t="shared" si="6"/>
        <v>0</v>
      </c>
      <c r="L16" s="15">
        <f t="shared" si="2"/>
        <v>0</v>
      </c>
      <c r="M16" s="16">
        <f t="shared" si="3"/>
        <v>0</v>
      </c>
      <c r="N16" s="16">
        <f t="shared" si="4"/>
        <v>0</v>
      </c>
      <c r="O16" s="17">
        <f t="shared" si="5"/>
        <v>-19</v>
      </c>
    </row>
    <row r="17" spans="4:15" ht="20.25" x14ac:dyDescent="0.3">
      <c r="D17" s="9" t="s">
        <v>45</v>
      </c>
      <c r="E17" s="11" t="s">
        <v>46</v>
      </c>
      <c r="F17" s="11" t="s">
        <v>47</v>
      </c>
      <c r="G17" s="18">
        <v>34709.71</v>
      </c>
      <c r="H17" s="14">
        <v>46042</v>
      </c>
      <c r="I17" s="14">
        <f t="shared" si="0"/>
        <v>46072</v>
      </c>
      <c r="J17" s="15">
        <f t="shared" si="1"/>
        <v>34709.71</v>
      </c>
      <c r="K17" s="16">
        <f t="shared" si="6"/>
        <v>0</v>
      </c>
      <c r="L17" s="15">
        <f t="shared" si="2"/>
        <v>0</v>
      </c>
      <c r="M17" s="16">
        <f t="shared" si="3"/>
        <v>0</v>
      </c>
      <c r="N17" s="16">
        <f t="shared" si="4"/>
        <v>0</v>
      </c>
      <c r="O17" s="17">
        <f t="shared" si="5"/>
        <v>-19</v>
      </c>
    </row>
    <row r="18" spans="4:15" ht="20.25" x14ac:dyDescent="0.3">
      <c r="D18" s="9" t="s">
        <v>48</v>
      </c>
      <c r="E18" s="11" t="s">
        <v>49</v>
      </c>
      <c r="F18" s="20" t="s">
        <v>50</v>
      </c>
      <c r="G18" s="18">
        <v>403959</v>
      </c>
      <c r="H18" s="14">
        <v>46045</v>
      </c>
      <c r="I18" s="14">
        <f t="shared" si="0"/>
        <v>46075</v>
      </c>
      <c r="J18" s="15">
        <f t="shared" si="1"/>
        <v>403959</v>
      </c>
      <c r="K18" s="16">
        <f t="shared" si="6"/>
        <v>0</v>
      </c>
      <c r="L18" s="15">
        <f t="shared" si="2"/>
        <v>0</v>
      </c>
      <c r="M18" s="16">
        <f t="shared" si="3"/>
        <v>0</v>
      </c>
      <c r="N18" s="16">
        <f t="shared" si="4"/>
        <v>0</v>
      </c>
      <c r="O18" s="17">
        <f t="shared" si="5"/>
        <v>-22</v>
      </c>
    </row>
    <row r="19" spans="4:15" ht="20.25" x14ac:dyDescent="0.3">
      <c r="D19" s="9" t="s">
        <v>51</v>
      </c>
      <c r="E19" s="11" t="s">
        <v>31</v>
      </c>
      <c r="F19" s="11" t="s">
        <v>52</v>
      </c>
      <c r="G19" s="18">
        <v>11853.1</v>
      </c>
      <c r="H19" s="14">
        <v>46049</v>
      </c>
      <c r="I19" s="14">
        <f>+H19+30</f>
        <v>46079</v>
      </c>
      <c r="J19" s="15">
        <f t="shared" si="1"/>
        <v>11853.1</v>
      </c>
      <c r="K19" s="16">
        <f t="shared" si="6"/>
        <v>0</v>
      </c>
      <c r="L19" s="15">
        <f t="shared" si="2"/>
        <v>0</v>
      </c>
      <c r="M19" s="16">
        <f t="shared" si="3"/>
        <v>0</v>
      </c>
      <c r="N19" s="16">
        <f t="shared" si="4"/>
        <v>0</v>
      </c>
      <c r="O19" s="17">
        <f t="shared" si="5"/>
        <v>-26</v>
      </c>
    </row>
    <row r="20" spans="4:15" ht="20.25" x14ac:dyDescent="0.3">
      <c r="D20" s="9" t="s">
        <v>53</v>
      </c>
      <c r="E20" s="11" t="s">
        <v>54</v>
      </c>
      <c r="F20" s="11" t="s">
        <v>55</v>
      </c>
      <c r="G20" s="18">
        <v>122405.75</v>
      </c>
      <c r="H20" s="14">
        <v>46050</v>
      </c>
      <c r="I20" s="14">
        <f>+H20+30</f>
        <v>46080</v>
      </c>
      <c r="J20" s="15">
        <f t="shared" ref="J20" si="7">+IF(O20&lt;=0,G20,0)</f>
        <v>122405.75</v>
      </c>
      <c r="K20" s="16">
        <f t="shared" ref="K20" si="8">+IF(AND(O20&gt;=1,O20&lt;=30),G20,0)</f>
        <v>0</v>
      </c>
      <c r="L20" s="15">
        <f t="shared" ref="L20" si="9">+IF(AND(O20&gt;=31,O20&lt;=60),G20,0)</f>
        <v>0</v>
      </c>
      <c r="M20" s="16">
        <f t="shared" ref="M20" si="10">+IF(AND(O20&gt;60,O20&lt;=90),G20,0)</f>
        <v>0</v>
      </c>
      <c r="N20" s="16">
        <f t="shared" ref="N20" si="11">+IF(O20&gt;91,G20,0)</f>
        <v>0</v>
      </c>
      <c r="O20" s="17">
        <f t="shared" ref="O20" si="12">+$D$5-I20</f>
        <v>-27</v>
      </c>
    </row>
    <row r="21" spans="4:15" ht="40.5" x14ac:dyDescent="0.3">
      <c r="D21" s="9" t="s">
        <v>56</v>
      </c>
      <c r="E21" s="11" t="s">
        <v>57</v>
      </c>
      <c r="F21" s="11" t="s">
        <v>58</v>
      </c>
      <c r="G21" s="18">
        <f>2595073.5+519014.69</f>
        <v>3114088.19</v>
      </c>
      <c r="H21" s="14">
        <v>46050</v>
      </c>
      <c r="I21" s="14">
        <f t="shared" si="0"/>
        <v>46080</v>
      </c>
      <c r="J21" s="15">
        <f t="shared" si="1"/>
        <v>3114088.19</v>
      </c>
      <c r="K21" s="16">
        <f t="shared" si="6"/>
        <v>0</v>
      </c>
      <c r="L21" s="15">
        <f t="shared" si="2"/>
        <v>0</v>
      </c>
      <c r="M21" s="16">
        <f t="shared" si="3"/>
        <v>0</v>
      </c>
      <c r="N21" s="16">
        <f t="shared" si="4"/>
        <v>0</v>
      </c>
      <c r="O21" s="17">
        <f t="shared" si="5"/>
        <v>-27</v>
      </c>
    </row>
    <row r="22" spans="4:15" ht="20.25" x14ac:dyDescent="0.3">
      <c r="D22" s="9" t="s">
        <v>59</v>
      </c>
      <c r="E22" s="11" t="s">
        <v>60</v>
      </c>
      <c r="F22" s="11" t="s">
        <v>61</v>
      </c>
      <c r="G22" s="18">
        <v>111510</v>
      </c>
      <c r="H22" s="14">
        <v>46052</v>
      </c>
      <c r="I22" s="14">
        <f t="shared" si="0"/>
        <v>46082</v>
      </c>
      <c r="J22" s="15">
        <f t="shared" si="1"/>
        <v>111510</v>
      </c>
      <c r="K22" s="16">
        <f t="shared" si="6"/>
        <v>0</v>
      </c>
      <c r="L22" s="15">
        <f t="shared" si="2"/>
        <v>0</v>
      </c>
      <c r="M22" s="16">
        <f t="shared" si="3"/>
        <v>0</v>
      </c>
      <c r="N22" s="16">
        <f t="shared" si="4"/>
        <v>0</v>
      </c>
      <c r="O22" s="17">
        <f t="shared" si="5"/>
        <v>-29</v>
      </c>
    </row>
    <row r="23" spans="4:15" ht="20.25" x14ac:dyDescent="0.3">
      <c r="D23" s="9" t="s">
        <v>62</v>
      </c>
      <c r="E23" s="11" t="s">
        <v>63</v>
      </c>
      <c r="F23" s="11" t="s">
        <v>47</v>
      </c>
      <c r="G23" s="18">
        <v>254662.68</v>
      </c>
      <c r="H23" s="14">
        <v>46053</v>
      </c>
      <c r="I23" s="14">
        <f t="shared" si="0"/>
        <v>46083</v>
      </c>
      <c r="J23" s="15">
        <f t="shared" si="1"/>
        <v>254662.68</v>
      </c>
      <c r="K23" s="16">
        <f t="shared" si="6"/>
        <v>0</v>
      </c>
      <c r="L23" s="15">
        <f t="shared" si="2"/>
        <v>0</v>
      </c>
      <c r="M23" s="16">
        <f t="shared" si="3"/>
        <v>0</v>
      </c>
      <c r="N23" s="16">
        <f t="shared" si="4"/>
        <v>0</v>
      </c>
      <c r="O23" s="17">
        <f t="shared" si="5"/>
        <v>-30</v>
      </c>
    </row>
    <row r="24" spans="4:15" ht="20.25" hidden="1" x14ac:dyDescent="0.3">
      <c r="D24" s="9"/>
      <c r="E24" s="10"/>
      <c r="F24" s="11"/>
      <c r="G24" s="18"/>
      <c r="H24" s="14"/>
      <c r="I24" s="14">
        <f t="shared" si="0"/>
        <v>30</v>
      </c>
      <c r="J24" s="15">
        <f t="shared" si="1"/>
        <v>0</v>
      </c>
      <c r="K24" s="16">
        <f t="shared" si="6"/>
        <v>0</v>
      </c>
      <c r="L24" s="15">
        <f t="shared" si="2"/>
        <v>0</v>
      </c>
      <c r="M24" s="16">
        <f t="shared" si="3"/>
        <v>0</v>
      </c>
      <c r="N24" s="16">
        <f t="shared" si="4"/>
        <v>0</v>
      </c>
      <c r="O24" s="17">
        <f t="shared" si="5"/>
        <v>46023</v>
      </c>
    </row>
    <row r="25" spans="4:15" ht="20.25" hidden="1" x14ac:dyDescent="0.3">
      <c r="D25" s="9"/>
      <c r="E25" s="11"/>
      <c r="F25" s="11"/>
      <c r="G25" s="18"/>
      <c r="H25" s="14"/>
      <c r="I25" s="14">
        <f>+H25+30</f>
        <v>30</v>
      </c>
      <c r="J25" s="15">
        <f>+IF(O25&lt;=0,G25,0)</f>
        <v>0</v>
      </c>
      <c r="K25" s="16">
        <f>+IF(AND(O25&gt;=1,O25&lt;=30),G25,0)</f>
        <v>0</v>
      </c>
      <c r="L25" s="15">
        <f>+IF(AND(O25&gt;=31,O25&lt;=60),G25,0)</f>
        <v>0</v>
      </c>
      <c r="M25" s="16">
        <f>+IF(AND(O25&gt;60,O25&lt;=90),G25,0)</f>
        <v>0</v>
      </c>
      <c r="N25" s="16">
        <f>+IF(O25&gt;91,G25,0)</f>
        <v>0</v>
      </c>
      <c r="O25" s="17">
        <f>+$D$5-I25</f>
        <v>46023</v>
      </c>
    </row>
    <row r="26" spans="4:15" ht="20.25" hidden="1" x14ac:dyDescent="0.3">
      <c r="D26" s="21"/>
      <c r="E26" s="20"/>
      <c r="F26" s="20"/>
      <c r="G26" s="22"/>
      <c r="H26" s="14"/>
      <c r="I26" s="14">
        <f t="shared" ref="I26:I45" si="13">+H26+30</f>
        <v>30</v>
      </c>
      <c r="J26" s="15">
        <f t="shared" ref="J26:J45" si="14">+IF(O26&lt;=0,G26,0)</f>
        <v>0</v>
      </c>
      <c r="K26" s="16">
        <f t="shared" ref="K26:K45" si="15">+IF(AND(O26&gt;=1,O26&lt;=30),G26,0)</f>
        <v>0</v>
      </c>
      <c r="L26" s="15">
        <f t="shared" ref="L26:L45" si="16">+IF(AND(O26&gt;=31,O26&lt;=60),G26,0)</f>
        <v>0</v>
      </c>
      <c r="M26" s="16">
        <f t="shared" ref="M26:M45" si="17">+IF(AND(O26&gt;60,O26&lt;=90),G26,0)</f>
        <v>0</v>
      </c>
      <c r="N26" s="16">
        <f t="shared" ref="N26:N45" si="18">+IF(O26&gt;91,G26,0)</f>
        <v>0</v>
      </c>
      <c r="O26" s="17">
        <f t="shared" ref="O26:O45" si="19">+$D$5-I26</f>
        <v>46023</v>
      </c>
    </row>
    <row r="27" spans="4:15" ht="20.25" hidden="1" x14ac:dyDescent="0.3">
      <c r="D27" s="9"/>
      <c r="E27" s="10"/>
      <c r="F27" s="10"/>
      <c r="G27" s="18"/>
      <c r="H27" s="14"/>
      <c r="I27" s="14">
        <f t="shared" si="13"/>
        <v>30</v>
      </c>
      <c r="J27" s="15">
        <f t="shared" si="14"/>
        <v>0</v>
      </c>
      <c r="K27" s="16">
        <f t="shared" si="15"/>
        <v>0</v>
      </c>
      <c r="L27" s="15">
        <f t="shared" si="16"/>
        <v>0</v>
      </c>
      <c r="M27" s="16">
        <f t="shared" si="17"/>
        <v>0</v>
      </c>
      <c r="N27" s="16">
        <f t="shared" si="18"/>
        <v>0</v>
      </c>
      <c r="O27" s="17">
        <f t="shared" si="19"/>
        <v>46023</v>
      </c>
    </row>
    <row r="28" spans="4:15" ht="20.25" hidden="1" x14ac:dyDescent="0.3">
      <c r="D28" s="9"/>
      <c r="E28" s="10"/>
      <c r="F28" s="10"/>
      <c r="G28" s="18"/>
      <c r="H28" s="14"/>
      <c r="I28" s="14">
        <f t="shared" si="13"/>
        <v>30</v>
      </c>
      <c r="J28" s="15">
        <f t="shared" si="14"/>
        <v>0</v>
      </c>
      <c r="K28" s="16">
        <f t="shared" si="15"/>
        <v>0</v>
      </c>
      <c r="L28" s="15">
        <f t="shared" si="16"/>
        <v>0</v>
      </c>
      <c r="M28" s="16">
        <f t="shared" si="17"/>
        <v>0</v>
      </c>
      <c r="N28" s="16">
        <f t="shared" si="18"/>
        <v>0</v>
      </c>
      <c r="O28" s="17">
        <f t="shared" si="19"/>
        <v>46023</v>
      </c>
    </row>
    <row r="29" spans="4:15" ht="20.25" hidden="1" x14ac:dyDescent="0.3">
      <c r="D29" s="9"/>
      <c r="E29" s="10"/>
      <c r="F29" s="10"/>
      <c r="G29" s="18"/>
      <c r="H29" s="14"/>
      <c r="I29" s="14">
        <f t="shared" si="13"/>
        <v>30</v>
      </c>
      <c r="J29" s="15">
        <f t="shared" si="14"/>
        <v>0</v>
      </c>
      <c r="K29" s="16">
        <f t="shared" si="15"/>
        <v>0</v>
      </c>
      <c r="L29" s="15">
        <f t="shared" si="16"/>
        <v>0</v>
      </c>
      <c r="M29" s="16">
        <f t="shared" si="17"/>
        <v>0</v>
      </c>
      <c r="N29" s="16">
        <f t="shared" si="18"/>
        <v>0</v>
      </c>
      <c r="O29" s="17">
        <f t="shared" si="19"/>
        <v>46023</v>
      </c>
    </row>
    <row r="30" spans="4:15" ht="20.25" hidden="1" x14ac:dyDescent="0.3">
      <c r="D30" s="9"/>
      <c r="E30" s="10"/>
      <c r="F30" s="10"/>
      <c r="G30" s="18"/>
      <c r="H30" s="14"/>
      <c r="I30" s="14">
        <f t="shared" si="13"/>
        <v>30</v>
      </c>
      <c r="J30" s="15">
        <f t="shared" si="14"/>
        <v>0</v>
      </c>
      <c r="K30" s="16">
        <f t="shared" si="15"/>
        <v>0</v>
      </c>
      <c r="L30" s="15">
        <f t="shared" si="16"/>
        <v>0</v>
      </c>
      <c r="M30" s="16">
        <f t="shared" si="17"/>
        <v>0</v>
      </c>
      <c r="N30" s="16">
        <f t="shared" si="18"/>
        <v>0</v>
      </c>
      <c r="O30" s="17">
        <f t="shared" si="19"/>
        <v>46023</v>
      </c>
    </row>
    <row r="31" spans="4:15" ht="20.25" hidden="1" x14ac:dyDescent="0.3">
      <c r="D31" s="9"/>
      <c r="E31" s="10"/>
      <c r="F31" s="10"/>
      <c r="G31" s="18"/>
      <c r="H31" s="14"/>
      <c r="I31" s="14">
        <f t="shared" si="13"/>
        <v>30</v>
      </c>
      <c r="J31" s="15">
        <f t="shared" si="14"/>
        <v>0</v>
      </c>
      <c r="K31" s="16">
        <f t="shared" si="15"/>
        <v>0</v>
      </c>
      <c r="L31" s="15">
        <f t="shared" si="16"/>
        <v>0</v>
      </c>
      <c r="M31" s="16">
        <f t="shared" si="17"/>
        <v>0</v>
      </c>
      <c r="N31" s="16">
        <f t="shared" si="18"/>
        <v>0</v>
      </c>
      <c r="O31" s="17">
        <f t="shared" si="19"/>
        <v>46023</v>
      </c>
    </row>
    <row r="32" spans="4:15" ht="20.25" hidden="1" x14ac:dyDescent="0.3">
      <c r="D32" s="9"/>
      <c r="E32" s="10"/>
      <c r="F32" s="10"/>
      <c r="G32" s="18"/>
      <c r="H32" s="14"/>
      <c r="I32" s="14">
        <f t="shared" si="13"/>
        <v>30</v>
      </c>
      <c r="J32" s="15">
        <f t="shared" si="14"/>
        <v>0</v>
      </c>
      <c r="K32" s="16">
        <f t="shared" si="15"/>
        <v>0</v>
      </c>
      <c r="L32" s="15">
        <f t="shared" si="16"/>
        <v>0</v>
      </c>
      <c r="M32" s="16">
        <f t="shared" si="17"/>
        <v>0</v>
      </c>
      <c r="N32" s="16">
        <f t="shared" si="18"/>
        <v>0</v>
      </c>
      <c r="O32" s="17">
        <f t="shared" si="19"/>
        <v>46023</v>
      </c>
    </row>
    <row r="33" spans="4:15" ht="20.25" hidden="1" x14ac:dyDescent="0.3">
      <c r="D33" s="9"/>
      <c r="E33" s="10"/>
      <c r="F33" s="10"/>
      <c r="G33" s="18"/>
      <c r="H33" s="14"/>
      <c r="I33" s="14">
        <f t="shared" si="13"/>
        <v>30</v>
      </c>
      <c r="J33" s="15">
        <f t="shared" si="14"/>
        <v>0</v>
      </c>
      <c r="K33" s="16">
        <f t="shared" si="15"/>
        <v>0</v>
      </c>
      <c r="L33" s="15">
        <f t="shared" si="16"/>
        <v>0</v>
      </c>
      <c r="M33" s="16">
        <f t="shared" si="17"/>
        <v>0</v>
      </c>
      <c r="N33" s="16">
        <f t="shared" si="18"/>
        <v>0</v>
      </c>
      <c r="O33" s="17">
        <f t="shared" si="19"/>
        <v>46023</v>
      </c>
    </row>
    <row r="34" spans="4:15" ht="20.25" hidden="1" x14ac:dyDescent="0.3">
      <c r="D34" s="9"/>
      <c r="E34" s="10"/>
      <c r="F34" s="10"/>
      <c r="G34" s="18"/>
      <c r="H34" s="14"/>
      <c r="I34" s="14">
        <f t="shared" si="13"/>
        <v>30</v>
      </c>
      <c r="J34" s="15">
        <f t="shared" si="14"/>
        <v>0</v>
      </c>
      <c r="K34" s="16">
        <f t="shared" si="15"/>
        <v>0</v>
      </c>
      <c r="L34" s="15">
        <f t="shared" si="16"/>
        <v>0</v>
      </c>
      <c r="M34" s="16">
        <f t="shared" si="17"/>
        <v>0</v>
      </c>
      <c r="N34" s="16">
        <f t="shared" si="18"/>
        <v>0</v>
      </c>
      <c r="O34" s="17">
        <f t="shared" si="19"/>
        <v>46023</v>
      </c>
    </row>
    <row r="35" spans="4:15" ht="20.25" hidden="1" x14ac:dyDescent="0.3">
      <c r="D35" s="9"/>
      <c r="E35" s="10"/>
      <c r="F35" s="10"/>
      <c r="G35" s="18"/>
      <c r="H35" s="14"/>
      <c r="I35" s="14">
        <f t="shared" si="13"/>
        <v>30</v>
      </c>
      <c r="J35" s="15">
        <f t="shared" si="14"/>
        <v>0</v>
      </c>
      <c r="K35" s="16">
        <f t="shared" si="15"/>
        <v>0</v>
      </c>
      <c r="L35" s="15">
        <f t="shared" si="16"/>
        <v>0</v>
      </c>
      <c r="M35" s="16">
        <f t="shared" si="17"/>
        <v>0</v>
      </c>
      <c r="N35" s="16">
        <f t="shared" si="18"/>
        <v>0</v>
      </c>
      <c r="O35" s="17">
        <f t="shared" si="19"/>
        <v>46023</v>
      </c>
    </row>
    <row r="36" spans="4:15" ht="20.25" hidden="1" x14ac:dyDescent="0.3">
      <c r="D36" s="9"/>
      <c r="E36" s="10"/>
      <c r="F36" s="10"/>
      <c r="G36" s="18"/>
      <c r="H36" s="14"/>
      <c r="I36" s="14">
        <f t="shared" si="13"/>
        <v>30</v>
      </c>
      <c r="J36" s="15">
        <f t="shared" si="14"/>
        <v>0</v>
      </c>
      <c r="K36" s="16">
        <f t="shared" si="15"/>
        <v>0</v>
      </c>
      <c r="L36" s="15">
        <f t="shared" si="16"/>
        <v>0</v>
      </c>
      <c r="M36" s="16">
        <f t="shared" si="17"/>
        <v>0</v>
      </c>
      <c r="N36" s="16">
        <f t="shared" si="18"/>
        <v>0</v>
      </c>
      <c r="O36" s="17">
        <f t="shared" si="19"/>
        <v>46023</v>
      </c>
    </row>
    <row r="37" spans="4:15" ht="20.25" hidden="1" x14ac:dyDescent="0.3">
      <c r="D37" s="9"/>
      <c r="E37" s="11"/>
      <c r="F37" s="11"/>
      <c r="G37" s="18"/>
      <c r="H37" s="14"/>
      <c r="I37" s="14">
        <f t="shared" si="13"/>
        <v>30</v>
      </c>
      <c r="J37" s="15">
        <f t="shared" si="14"/>
        <v>0</v>
      </c>
      <c r="K37" s="16">
        <f t="shared" si="15"/>
        <v>0</v>
      </c>
      <c r="L37" s="15">
        <f t="shared" si="16"/>
        <v>0</v>
      </c>
      <c r="M37" s="16">
        <f t="shared" si="17"/>
        <v>0</v>
      </c>
      <c r="N37" s="16">
        <f t="shared" si="18"/>
        <v>0</v>
      </c>
      <c r="O37" s="17">
        <f t="shared" si="19"/>
        <v>46023</v>
      </c>
    </row>
    <row r="38" spans="4:15" ht="20.25" hidden="1" x14ac:dyDescent="0.3">
      <c r="D38" s="9"/>
      <c r="E38" s="11"/>
      <c r="F38" s="11"/>
      <c r="G38" s="18"/>
      <c r="H38" s="14"/>
      <c r="I38" s="14">
        <f t="shared" si="13"/>
        <v>30</v>
      </c>
      <c r="J38" s="15">
        <f t="shared" si="14"/>
        <v>0</v>
      </c>
      <c r="K38" s="16">
        <f t="shared" si="15"/>
        <v>0</v>
      </c>
      <c r="L38" s="15">
        <f t="shared" si="16"/>
        <v>0</v>
      </c>
      <c r="M38" s="16">
        <f t="shared" si="17"/>
        <v>0</v>
      </c>
      <c r="N38" s="16">
        <f t="shared" si="18"/>
        <v>0</v>
      </c>
      <c r="O38" s="17">
        <f t="shared" si="19"/>
        <v>46023</v>
      </c>
    </row>
    <row r="39" spans="4:15" ht="20.25" hidden="1" x14ac:dyDescent="0.3">
      <c r="D39" s="9"/>
      <c r="E39" s="11"/>
      <c r="F39" s="11"/>
      <c r="G39" s="18"/>
      <c r="H39" s="14"/>
      <c r="I39" s="14">
        <f t="shared" si="13"/>
        <v>30</v>
      </c>
      <c r="J39" s="15">
        <f t="shared" si="14"/>
        <v>0</v>
      </c>
      <c r="K39" s="16">
        <f t="shared" si="15"/>
        <v>0</v>
      </c>
      <c r="L39" s="15">
        <f t="shared" si="16"/>
        <v>0</v>
      </c>
      <c r="M39" s="16">
        <f t="shared" si="17"/>
        <v>0</v>
      </c>
      <c r="N39" s="16">
        <f t="shared" si="18"/>
        <v>0</v>
      </c>
      <c r="O39" s="17">
        <f t="shared" si="19"/>
        <v>46023</v>
      </c>
    </row>
    <row r="40" spans="4:15" ht="20.25" hidden="1" x14ac:dyDescent="0.3">
      <c r="D40" s="9"/>
      <c r="E40" s="11"/>
      <c r="F40" s="11"/>
      <c r="G40" s="18"/>
      <c r="H40" s="14"/>
      <c r="I40" s="14">
        <f t="shared" si="13"/>
        <v>30</v>
      </c>
      <c r="J40" s="15">
        <f t="shared" si="14"/>
        <v>0</v>
      </c>
      <c r="K40" s="16">
        <f t="shared" si="15"/>
        <v>0</v>
      </c>
      <c r="L40" s="15">
        <f t="shared" si="16"/>
        <v>0</v>
      </c>
      <c r="M40" s="16">
        <f t="shared" si="17"/>
        <v>0</v>
      </c>
      <c r="N40" s="16">
        <f t="shared" si="18"/>
        <v>0</v>
      </c>
      <c r="O40" s="17">
        <f t="shared" si="19"/>
        <v>46023</v>
      </c>
    </row>
    <row r="41" spans="4:15" ht="20.25" hidden="1" x14ac:dyDescent="0.3">
      <c r="D41" s="9"/>
      <c r="E41" s="11"/>
      <c r="F41" s="11"/>
      <c r="G41" s="18"/>
      <c r="H41" s="14"/>
      <c r="I41" s="14">
        <f t="shared" si="13"/>
        <v>30</v>
      </c>
      <c r="J41" s="15">
        <f t="shared" si="14"/>
        <v>0</v>
      </c>
      <c r="K41" s="16">
        <f t="shared" si="15"/>
        <v>0</v>
      </c>
      <c r="L41" s="15">
        <f t="shared" si="16"/>
        <v>0</v>
      </c>
      <c r="M41" s="16">
        <f t="shared" si="17"/>
        <v>0</v>
      </c>
      <c r="N41" s="16">
        <f t="shared" si="18"/>
        <v>0</v>
      </c>
      <c r="O41" s="17">
        <f t="shared" si="19"/>
        <v>46023</v>
      </c>
    </row>
    <row r="42" spans="4:15" ht="20.25" hidden="1" x14ac:dyDescent="0.3">
      <c r="D42" s="9"/>
      <c r="E42" s="11"/>
      <c r="F42" s="11"/>
      <c r="G42" s="18"/>
      <c r="H42" s="14"/>
      <c r="I42" s="14">
        <f t="shared" si="13"/>
        <v>30</v>
      </c>
      <c r="J42" s="15">
        <f t="shared" si="14"/>
        <v>0</v>
      </c>
      <c r="K42" s="16">
        <f t="shared" si="15"/>
        <v>0</v>
      </c>
      <c r="L42" s="15">
        <f t="shared" si="16"/>
        <v>0</v>
      </c>
      <c r="M42" s="16">
        <f t="shared" si="17"/>
        <v>0</v>
      </c>
      <c r="N42" s="16">
        <f t="shared" si="18"/>
        <v>0</v>
      </c>
      <c r="O42" s="17">
        <f t="shared" si="19"/>
        <v>46023</v>
      </c>
    </row>
    <row r="43" spans="4:15" ht="20.25" hidden="1" x14ac:dyDescent="0.3">
      <c r="D43" s="9"/>
      <c r="E43" s="11"/>
      <c r="F43" s="11"/>
      <c r="G43" s="18"/>
      <c r="H43" s="14"/>
      <c r="I43" s="14">
        <f t="shared" si="13"/>
        <v>30</v>
      </c>
      <c r="J43" s="15">
        <f t="shared" si="14"/>
        <v>0</v>
      </c>
      <c r="K43" s="16">
        <f t="shared" si="15"/>
        <v>0</v>
      </c>
      <c r="L43" s="15">
        <f t="shared" si="16"/>
        <v>0</v>
      </c>
      <c r="M43" s="16">
        <f t="shared" si="17"/>
        <v>0</v>
      </c>
      <c r="N43" s="16">
        <f t="shared" si="18"/>
        <v>0</v>
      </c>
      <c r="O43" s="17">
        <f t="shared" si="19"/>
        <v>46023</v>
      </c>
    </row>
    <row r="44" spans="4:15" ht="20.25" hidden="1" x14ac:dyDescent="0.3">
      <c r="D44" s="9"/>
      <c r="E44" s="11"/>
      <c r="F44" s="11"/>
      <c r="G44" s="18"/>
      <c r="H44" s="14"/>
      <c r="I44" s="14">
        <f t="shared" si="13"/>
        <v>30</v>
      </c>
      <c r="J44" s="15">
        <f t="shared" si="14"/>
        <v>0</v>
      </c>
      <c r="K44" s="16">
        <f t="shared" si="15"/>
        <v>0</v>
      </c>
      <c r="L44" s="15">
        <f t="shared" si="16"/>
        <v>0</v>
      </c>
      <c r="M44" s="16">
        <f t="shared" si="17"/>
        <v>0</v>
      </c>
      <c r="N44" s="16">
        <f t="shared" si="18"/>
        <v>0</v>
      </c>
      <c r="O44" s="17">
        <f t="shared" si="19"/>
        <v>46023</v>
      </c>
    </row>
    <row r="45" spans="4:15" ht="20.25" hidden="1" x14ac:dyDescent="0.3">
      <c r="D45" s="9"/>
      <c r="E45" s="11"/>
      <c r="F45" s="11"/>
      <c r="G45" s="18"/>
      <c r="H45" s="14"/>
      <c r="I45" s="14">
        <f t="shared" si="13"/>
        <v>30</v>
      </c>
      <c r="J45" s="15">
        <f t="shared" si="14"/>
        <v>0</v>
      </c>
      <c r="K45" s="16">
        <f t="shared" si="15"/>
        <v>0</v>
      </c>
      <c r="L45" s="15">
        <f t="shared" si="16"/>
        <v>0</v>
      </c>
      <c r="M45" s="16">
        <f t="shared" si="17"/>
        <v>0</v>
      </c>
      <c r="N45" s="16">
        <f t="shared" si="18"/>
        <v>0</v>
      </c>
      <c r="O45" s="17">
        <f t="shared" si="19"/>
        <v>46023</v>
      </c>
    </row>
    <row r="46" spans="4:15" ht="20.25" hidden="1" x14ac:dyDescent="0.3">
      <c r="D46" s="9"/>
      <c r="E46" s="11"/>
      <c r="F46" s="11"/>
      <c r="G46" s="18"/>
      <c r="H46" s="14"/>
      <c r="I46" s="14">
        <f>+H46+30</f>
        <v>30</v>
      </c>
      <c r="J46" s="15">
        <f>+IF(O46&lt;=0,G46,0)</f>
        <v>0</v>
      </c>
      <c r="K46" s="16">
        <f>+IF(AND(O46&gt;=1,O46&lt;=30),G46,0)</f>
        <v>0</v>
      </c>
      <c r="L46" s="15">
        <f>+IF(AND(O46&gt;=31,O46&lt;=60),G46,0)</f>
        <v>0</v>
      </c>
      <c r="M46" s="16">
        <f>+IF(AND(O46&gt;60,O46&lt;=90),G46,0)</f>
        <v>0</v>
      </c>
      <c r="N46" s="16">
        <f>+IF(O46&gt;91,G46,0)</f>
        <v>0</v>
      </c>
      <c r="O46" s="17">
        <f>+$D$5-I46</f>
        <v>46023</v>
      </c>
    </row>
    <row r="47" spans="4:15" ht="20.25" hidden="1" x14ac:dyDescent="0.3">
      <c r="D47" s="9"/>
      <c r="E47" s="11"/>
      <c r="F47" s="11"/>
      <c r="G47" s="18"/>
      <c r="H47" s="14"/>
      <c r="I47" s="14">
        <f>+H47+30</f>
        <v>30</v>
      </c>
      <c r="J47" s="15">
        <f>+IF(O47&lt;=0,G47,0)</f>
        <v>0</v>
      </c>
      <c r="K47" s="16">
        <f>+IF(AND(O47&gt;=1,O47&lt;=30),G47,0)</f>
        <v>0</v>
      </c>
      <c r="L47" s="15">
        <f>+IF(AND(O47&gt;=31,O47&lt;=60),G47,0)</f>
        <v>0</v>
      </c>
      <c r="M47" s="16">
        <f>+IF(AND(O47&gt;60,O47&lt;=90),G47,0)</f>
        <v>0</v>
      </c>
      <c r="N47" s="16">
        <f>+IF(O47&gt;91,G47,0)</f>
        <v>0</v>
      </c>
      <c r="O47" s="17">
        <f>+$D$5-I47</f>
        <v>46023</v>
      </c>
    </row>
    <row r="48" spans="4:15" ht="20.25" hidden="1" x14ac:dyDescent="0.3">
      <c r="D48" s="9"/>
      <c r="E48" s="11"/>
      <c r="F48" s="11"/>
      <c r="G48" s="18"/>
      <c r="H48" s="14"/>
      <c r="I48" s="14">
        <f t="shared" ref="I48:I61" si="20">+H48+30</f>
        <v>30</v>
      </c>
      <c r="J48" s="15">
        <f t="shared" ref="J48:J72" si="21">+IF(O48&lt;=0,G48,0)</f>
        <v>0</v>
      </c>
      <c r="K48" s="16">
        <f t="shared" ref="K48:K72" si="22">+IF(AND(O48&gt;=1,O48&lt;=30),G48,0)</f>
        <v>0</v>
      </c>
      <c r="L48" s="15">
        <f t="shared" ref="L48:L72" si="23">+IF(AND(O48&gt;=31,O48&lt;=60),G48,0)</f>
        <v>0</v>
      </c>
      <c r="M48" s="16">
        <f t="shared" ref="M48:M61" si="24">+IF(AND(O48&gt;60,O48&lt;=90),G48,0)</f>
        <v>0</v>
      </c>
      <c r="N48" s="16">
        <f t="shared" ref="N48:N61" si="25">+IF(O48&gt;91,G48,0)</f>
        <v>0</v>
      </c>
      <c r="O48" s="17">
        <f t="shared" ref="O48:O61" si="26">+$D$5-I48</f>
        <v>46023</v>
      </c>
    </row>
    <row r="49" spans="4:15" ht="20.25" hidden="1" x14ac:dyDescent="0.3">
      <c r="D49" s="9"/>
      <c r="E49" s="11"/>
      <c r="F49" s="11"/>
      <c r="G49" s="18"/>
      <c r="H49" s="14"/>
      <c r="I49" s="14">
        <f t="shared" si="20"/>
        <v>30</v>
      </c>
      <c r="J49" s="15">
        <f t="shared" si="21"/>
        <v>0</v>
      </c>
      <c r="K49" s="16">
        <f t="shared" si="22"/>
        <v>0</v>
      </c>
      <c r="L49" s="15">
        <f t="shared" si="23"/>
        <v>0</v>
      </c>
      <c r="M49" s="16">
        <f t="shared" si="24"/>
        <v>0</v>
      </c>
      <c r="N49" s="16">
        <f t="shared" si="25"/>
        <v>0</v>
      </c>
      <c r="O49" s="17">
        <f t="shared" si="26"/>
        <v>46023</v>
      </c>
    </row>
    <row r="50" spans="4:15" ht="20.25" hidden="1" x14ac:dyDescent="0.3">
      <c r="D50" s="9"/>
      <c r="E50" s="11"/>
      <c r="F50" s="20"/>
      <c r="G50" s="18"/>
      <c r="H50" s="14"/>
      <c r="I50" s="14">
        <f t="shared" si="20"/>
        <v>30</v>
      </c>
      <c r="J50" s="15">
        <f t="shared" si="21"/>
        <v>0</v>
      </c>
      <c r="K50" s="16">
        <f t="shared" si="22"/>
        <v>0</v>
      </c>
      <c r="L50" s="15">
        <f t="shared" si="23"/>
        <v>0</v>
      </c>
      <c r="M50" s="16">
        <f t="shared" si="24"/>
        <v>0</v>
      </c>
      <c r="N50" s="16">
        <f t="shared" si="25"/>
        <v>0</v>
      </c>
      <c r="O50" s="17">
        <f t="shared" si="26"/>
        <v>46023</v>
      </c>
    </row>
    <row r="51" spans="4:15" ht="20.25" hidden="1" x14ac:dyDescent="0.3">
      <c r="D51" s="9"/>
      <c r="E51" s="11"/>
      <c r="F51" s="11"/>
      <c r="G51" s="18"/>
      <c r="H51" s="14"/>
      <c r="I51" s="14">
        <f t="shared" si="20"/>
        <v>30</v>
      </c>
      <c r="J51" s="15">
        <f t="shared" si="21"/>
        <v>0</v>
      </c>
      <c r="K51" s="16">
        <f t="shared" si="22"/>
        <v>0</v>
      </c>
      <c r="L51" s="15">
        <f t="shared" si="23"/>
        <v>0</v>
      </c>
      <c r="M51" s="16">
        <f t="shared" si="24"/>
        <v>0</v>
      </c>
      <c r="N51" s="16">
        <f t="shared" si="25"/>
        <v>0</v>
      </c>
      <c r="O51" s="17">
        <f t="shared" si="26"/>
        <v>46023</v>
      </c>
    </row>
    <row r="52" spans="4:15" ht="20.25" hidden="1" x14ac:dyDescent="0.3">
      <c r="D52" s="9"/>
      <c r="E52" s="11"/>
      <c r="F52" s="11"/>
      <c r="G52" s="18"/>
      <c r="H52" s="14"/>
      <c r="I52" s="14">
        <f t="shared" si="20"/>
        <v>30</v>
      </c>
      <c r="J52" s="15">
        <f t="shared" si="21"/>
        <v>0</v>
      </c>
      <c r="K52" s="16">
        <f t="shared" si="22"/>
        <v>0</v>
      </c>
      <c r="L52" s="15">
        <f t="shared" si="23"/>
        <v>0</v>
      </c>
      <c r="M52" s="16">
        <f t="shared" si="24"/>
        <v>0</v>
      </c>
      <c r="N52" s="16">
        <f t="shared" si="25"/>
        <v>0</v>
      </c>
      <c r="O52" s="17">
        <f t="shared" si="26"/>
        <v>46023</v>
      </c>
    </row>
    <row r="53" spans="4:15" ht="20.25" hidden="1" x14ac:dyDescent="0.3">
      <c r="D53" s="9"/>
      <c r="E53" s="11"/>
      <c r="F53" s="11"/>
      <c r="G53" s="18"/>
      <c r="H53" s="14"/>
      <c r="I53" s="14">
        <f t="shared" si="20"/>
        <v>30</v>
      </c>
      <c r="J53" s="15">
        <f t="shared" si="21"/>
        <v>0</v>
      </c>
      <c r="K53" s="16">
        <f t="shared" si="22"/>
        <v>0</v>
      </c>
      <c r="L53" s="15">
        <f t="shared" si="23"/>
        <v>0</v>
      </c>
      <c r="M53" s="16">
        <f t="shared" si="24"/>
        <v>0</v>
      </c>
      <c r="N53" s="16">
        <f t="shared" si="25"/>
        <v>0</v>
      </c>
      <c r="O53" s="17">
        <f t="shared" si="26"/>
        <v>46023</v>
      </c>
    </row>
    <row r="54" spans="4:15" ht="20.25" hidden="1" x14ac:dyDescent="0.3">
      <c r="D54" s="9"/>
      <c r="E54" s="11"/>
      <c r="F54" s="11"/>
      <c r="G54" s="18"/>
      <c r="H54" s="14"/>
      <c r="I54" s="14">
        <f t="shared" si="20"/>
        <v>30</v>
      </c>
      <c r="J54" s="15">
        <f t="shared" si="21"/>
        <v>0</v>
      </c>
      <c r="K54" s="16">
        <f t="shared" si="22"/>
        <v>0</v>
      </c>
      <c r="L54" s="15">
        <f t="shared" si="23"/>
        <v>0</v>
      </c>
      <c r="M54" s="16">
        <f t="shared" si="24"/>
        <v>0</v>
      </c>
      <c r="N54" s="16">
        <f t="shared" si="25"/>
        <v>0</v>
      </c>
      <c r="O54" s="17">
        <f t="shared" si="26"/>
        <v>46023</v>
      </c>
    </row>
    <row r="55" spans="4:15" ht="20.25" hidden="1" x14ac:dyDescent="0.3">
      <c r="D55" s="9"/>
      <c r="E55" s="11"/>
      <c r="F55" s="11"/>
      <c r="G55" s="18"/>
      <c r="H55" s="14"/>
      <c r="I55" s="14">
        <f t="shared" si="20"/>
        <v>30</v>
      </c>
      <c r="J55" s="15">
        <f t="shared" si="21"/>
        <v>0</v>
      </c>
      <c r="K55" s="16">
        <f t="shared" si="22"/>
        <v>0</v>
      </c>
      <c r="L55" s="15">
        <f t="shared" si="23"/>
        <v>0</v>
      </c>
      <c r="M55" s="16">
        <f t="shared" si="24"/>
        <v>0</v>
      </c>
      <c r="N55" s="16">
        <f t="shared" si="25"/>
        <v>0</v>
      </c>
      <c r="O55" s="17">
        <f t="shared" si="26"/>
        <v>46023</v>
      </c>
    </row>
    <row r="56" spans="4:15" ht="20.25" hidden="1" x14ac:dyDescent="0.3">
      <c r="D56" s="9"/>
      <c r="E56" s="11"/>
      <c r="F56" s="11"/>
      <c r="G56" s="18"/>
      <c r="H56" s="14"/>
      <c r="I56" s="14">
        <f t="shared" si="20"/>
        <v>30</v>
      </c>
      <c r="J56" s="15">
        <f t="shared" si="21"/>
        <v>0</v>
      </c>
      <c r="K56" s="16">
        <f t="shared" si="22"/>
        <v>0</v>
      </c>
      <c r="L56" s="15">
        <f t="shared" si="23"/>
        <v>0</v>
      </c>
      <c r="M56" s="16">
        <f t="shared" si="24"/>
        <v>0</v>
      </c>
      <c r="N56" s="16">
        <f t="shared" si="25"/>
        <v>0</v>
      </c>
      <c r="O56" s="17">
        <f t="shared" si="26"/>
        <v>46023</v>
      </c>
    </row>
    <row r="57" spans="4:15" ht="20.25" hidden="1" x14ac:dyDescent="0.3">
      <c r="D57" s="9"/>
      <c r="E57" s="11"/>
      <c r="F57" s="11"/>
      <c r="G57" s="18"/>
      <c r="H57" s="14"/>
      <c r="I57" s="14">
        <f t="shared" si="20"/>
        <v>30</v>
      </c>
      <c r="J57" s="15">
        <f t="shared" si="21"/>
        <v>0</v>
      </c>
      <c r="K57" s="16">
        <f t="shared" si="22"/>
        <v>0</v>
      </c>
      <c r="L57" s="15">
        <f t="shared" si="23"/>
        <v>0</v>
      </c>
      <c r="M57" s="16">
        <f t="shared" si="24"/>
        <v>0</v>
      </c>
      <c r="N57" s="16">
        <f t="shared" si="25"/>
        <v>0</v>
      </c>
      <c r="O57" s="17">
        <f t="shared" si="26"/>
        <v>46023</v>
      </c>
    </row>
    <row r="58" spans="4:15" ht="20.25" hidden="1" x14ac:dyDescent="0.3">
      <c r="D58" s="9"/>
      <c r="E58" s="11"/>
      <c r="F58" s="11"/>
      <c r="G58" s="18"/>
      <c r="H58" s="14"/>
      <c r="I58" s="14">
        <f t="shared" si="20"/>
        <v>30</v>
      </c>
      <c r="J58" s="15">
        <f t="shared" si="21"/>
        <v>0</v>
      </c>
      <c r="K58" s="16">
        <f t="shared" si="22"/>
        <v>0</v>
      </c>
      <c r="L58" s="15">
        <f t="shared" si="23"/>
        <v>0</v>
      </c>
      <c r="M58" s="16">
        <f t="shared" si="24"/>
        <v>0</v>
      </c>
      <c r="N58" s="16">
        <f t="shared" si="25"/>
        <v>0</v>
      </c>
      <c r="O58" s="17">
        <f t="shared" si="26"/>
        <v>46023</v>
      </c>
    </row>
    <row r="59" spans="4:15" ht="20.25" hidden="1" x14ac:dyDescent="0.3">
      <c r="D59" s="9"/>
      <c r="E59" s="11"/>
      <c r="F59" s="11"/>
      <c r="G59" s="18"/>
      <c r="H59" s="14"/>
      <c r="I59" s="14">
        <f t="shared" si="20"/>
        <v>30</v>
      </c>
      <c r="J59" s="15">
        <f t="shared" si="21"/>
        <v>0</v>
      </c>
      <c r="K59" s="16">
        <f t="shared" si="22"/>
        <v>0</v>
      </c>
      <c r="L59" s="15">
        <f t="shared" si="23"/>
        <v>0</v>
      </c>
      <c r="M59" s="16">
        <f t="shared" si="24"/>
        <v>0</v>
      </c>
      <c r="N59" s="16">
        <f t="shared" si="25"/>
        <v>0</v>
      </c>
      <c r="O59" s="17">
        <f t="shared" si="26"/>
        <v>46023</v>
      </c>
    </row>
    <row r="60" spans="4:15" ht="20.25" hidden="1" x14ac:dyDescent="0.3">
      <c r="D60" s="9"/>
      <c r="E60" s="11"/>
      <c r="F60" s="11"/>
      <c r="G60" s="18"/>
      <c r="H60" s="14"/>
      <c r="I60" s="14">
        <f t="shared" si="20"/>
        <v>30</v>
      </c>
      <c r="J60" s="15">
        <f t="shared" si="21"/>
        <v>0</v>
      </c>
      <c r="K60" s="16">
        <f t="shared" si="22"/>
        <v>0</v>
      </c>
      <c r="L60" s="15">
        <f t="shared" si="23"/>
        <v>0</v>
      </c>
      <c r="M60" s="16">
        <f t="shared" si="24"/>
        <v>0</v>
      </c>
      <c r="N60" s="16">
        <f t="shared" si="25"/>
        <v>0</v>
      </c>
      <c r="O60" s="17">
        <f t="shared" si="26"/>
        <v>46023</v>
      </c>
    </row>
    <row r="61" spans="4:15" ht="20.25" hidden="1" x14ac:dyDescent="0.3">
      <c r="D61" s="9"/>
      <c r="E61" s="11"/>
      <c r="F61" s="11"/>
      <c r="G61" s="18"/>
      <c r="H61" s="14"/>
      <c r="I61" s="14">
        <f t="shared" si="20"/>
        <v>30</v>
      </c>
      <c r="J61" s="15">
        <f t="shared" si="21"/>
        <v>0</v>
      </c>
      <c r="K61" s="16">
        <f t="shared" si="22"/>
        <v>0</v>
      </c>
      <c r="L61" s="15">
        <f t="shared" si="23"/>
        <v>0</v>
      </c>
      <c r="M61" s="16">
        <f t="shared" si="24"/>
        <v>0</v>
      </c>
      <c r="N61" s="16">
        <f t="shared" si="25"/>
        <v>0</v>
      </c>
      <c r="O61" s="17">
        <f t="shared" si="26"/>
        <v>46023</v>
      </c>
    </row>
    <row r="62" spans="4:15" ht="20.25" hidden="1" x14ac:dyDescent="0.3">
      <c r="D62" s="9"/>
      <c r="E62" s="11"/>
      <c r="F62" s="11"/>
      <c r="G62" s="18"/>
      <c r="H62" s="14"/>
      <c r="I62" s="14">
        <f t="shared" si="0"/>
        <v>30</v>
      </c>
      <c r="J62" s="15">
        <f t="shared" si="21"/>
        <v>0</v>
      </c>
      <c r="K62" s="16">
        <f t="shared" si="22"/>
        <v>0</v>
      </c>
      <c r="L62" s="15">
        <f t="shared" si="23"/>
        <v>0</v>
      </c>
      <c r="M62" s="16">
        <f t="shared" si="3"/>
        <v>0</v>
      </c>
      <c r="N62" s="16">
        <f t="shared" si="4"/>
        <v>0</v>
      </c>
      <c r="O62" s="17">
        <f t="shared" si="5"/>
        <v>46023</v>
      </c>
    </row>
    <row r="63" spans="4:15" ht="20.25" hidden="1" x14ac:dyDescent="0.3">
      <c r="D63" s="9"/>
      <c r="E63" s="11"/>
      <c r="F63" s="11"/>
      <c r="G63" s="18"/>
      <c r="H63" s="14"/>
      <c r="I63" s="14">
        <f t="shared" si="0"/>
        <v>30</v>
      </c>
      <c r="J63" s="15">
        <f t="shared" si="21"/>
        <v>0</v>
      </c>
      <c r="K63" s="16">
        <f t="shared" si="22"/>
        <v>0</v>
      </c>
      <c r="L63" s="15">
        <f t="shared" si="23"/>
        <v>0</v>
      </c>
      <c r="M63" s="16">
        <f t="shared" si="3"/>
        <v>0</v>
      </c>
      <c r="N63" s="16">
        <f t="shared" si="4"/>
        <v>0</v>
      </c>
      <c r="O63" s="17">
        <f t="shared" si="5"/>
        <v>46023</v>
      </c>
    </row>
    <row r="64" spans="4:15" ht="20.25" hidden="1" x14ac:dyDescent="0.3">
      <c r="D64" s="9"/>
      <c r="E64" s="11"/>
      <c r="F64" s="11"/>
      <c r="G64" s="18"/>
      <c r="H64" s="14"/>
      <c r="I64" s="14">
        <f t="shared" si="0"/>
        <v>30</v>
      </c>
      <c r="J64" s="15">
        <f t="shared" si="21"/>
        <v>0</v>
      </c>
      <c r="K64" s="16">
        <f t="shared" si="22"/>
        <v>0</v>
      </c>
      <c r="L64" s="15">
        <f t="shared" si="23"/>
        <v>0</v>
      </c>
      <c r="M64" s="16">
        <f t="shared" si="3"/>
        <v>0</v>
      </c>
      <c r="N64" s="16">
        <f t="shared" si="4"/>
        <v>0</v>
      </c>
      <c r="O64" s="17">
        <f t="shared" si="5"/>
        <v>46023</v>
      </c>
    </row>
    <row r="65" spans="1:15" ht="20.25" hidden="1" x14ac:dyDescent="0.3">
      <c r="D65" s="21"/>
      <c r="E65" s="11"/>
      <c r="F65" s="11"/>
      <c r="G65" s="18"/>
      <c r="H65" s="14"/>
      <c r="I65" s="14">
        <f t="shared" si="0"/>
        <v>30</v>
      </c>
      <c r="J65" s="15">
        <f t="shared" si="21"/>
        <v>0</v>
      </c>
      <c r="K65" s="16">
        <f t="shared" si="22"/>
        <v>0</v>
      </c>
      <c r="L65" s="15">
        <f t="shared" si="23"/>
        <v>0</v>
      </c>
      <c r="M65" s="16">
        <f t="shared" si="3"/>
        <v>0</v>
      </c>
      <c r="N65" s="16">
        <f t="shared" si="4"/>
        <v>0</v>
      </c>
      <c r="O65" s="17">
        <f t="shared" si="5"/>
        <v>46023</v>
      </c>
    </row>
    <row r="66" spans="1:15" ht="20.25" hidden="1" x14ac:dyDescent="0.3">
      <c r="D66" s="9"/>
      <c r="E66" s="11"/>
      <c r="F66" s="11"/>
      <c r="G66" s="18"/>
      <c r="H66" s="23"/>
      <c r="I66" s="14">
        <f t="shared" si="0"/>
        <v>30</v>
      </c>
      <c r="J66" s="15">
        <f t="shared" si="21"/>
        <v>0</v>
      </c>
      <c r="K66" s="16">
        <f t="shared" si="22"/>
        <v>0</v>
      </c>
      <c r="L66" s="15">
        <f t="shared" si="23"/>
        <v>0</v>
      </c>
      <c r="M66" s="16">
        <f t="shared" si="3"/>
        <v>0</v>
      </c>
      <c r="N66" s="16">
        <f t="shared" si="4"/>
        <v>0</v>
      </c>
      <c r="O66" s="17">
        <f t="shared" si="5"/>
        <v>46023</v>
      </c>
    </row>
    <row r="67" spans="1:15" ht="18" hidden="1" customHeight="1" x14ac:dyDescent="0.3">
      <c r="D67" s="9"/>
      <c r="E67" s="11"/>
      <c r="F67" s="11"/>
      <c r="G67" s="18"/>
      <c r="H67" s="23"/>
      <c r="I67" s="14">
        <f t="shared" si="0"/>
        <v>30</v>
      </c>
      <c r="J67" s="15">
        <f t="shared" si="21"/>
        <v>0</v>
      </c>
      <c r="K67" s="16">
        <f t="shared" si="22"/>
        <v>0</v>
      </c>
      <c r="L67" s="15">
        <f t="shared" si="23"/>
        <v>0</v>
      </c>
      <c r="M67" s="16">
        <f t="shared" si="3"/>
        <v>0</v>
      </c>
      <c r="N67" s="16">
        <f t="shared" si="4"/>
        <v>0</v>
      </c>
      <c r="O67" s="17">
        <f t="shared" si="5"/>
        <v>46023</v>
      </c>
    </row>
    <row r="68" spans="1:15" ht="20.25" hidden="1" x14ac:dyDescent="0.3">
      <c r="D68" s="9"/>
      <c r="E68" s="11"/>
      <c r="F68" s="11"/>
      <c r="G68" s="18"/>
      <c r="H68" s="23"/>
      <c r="I68" s="14">
        <f t="shared" si="0"/>
        <v>30</v>
      </c>
      <c r="J68" s="15">
        <f t="shared" si="21"/>
        <v>0</v>
      </c>
      <c r="K68" s="16">
        <f t="shared" si="22"/>
        <v>0</v>
      </c>
      <c r="L68" s="15">
        <f t="shared" si="23"/>
        <v>0</v>
      </c>
      <c r="M68" s="16">
        <f t="shared" si="3"/>
        <v>0</v>
      </c>
      <c r="N68" s="16">
        <f t="shared" si="4"/>
        <v>0</v>
      </c>
      <c r="O68" s="17">
        <f t="shared" si="5"/>
        <v>46023</v>
      </c>
    </row>
    <row r="69" spans="1:15" s="8" customFormat="1" ht="20.25" hidden="1" x14ac:dyDescent="0.3">
      <c r="A69"/>
      <c r="B69"/>
      <c r="D69" s="21"/>
      <c r="E69" s="11"/>
      <c r="F69" s="11"/>
      <c r="G69" s="18"/>
      <c r="H69" s="23"/>
      <c r="I69" s="14">
        <f t="shared" si="0"/>
        <v>30</v>
      </c>
      <c r="J69" s="15">
        <f t="shared" si="21"/>
        <v>0</v>
      </c>
      <c r="K69" s="16">
        <f t="shared" si="22"/>
        <v>0</v>
      </c>
      <c r="L69" s="15">
        <f t="shared" si="23"/>
        <v>0</v>
      </c>
      <c r="M69" s="16">
        <f t="shared" si="3"/>
        <v>0</v>
      </c>
      <c r="N69" s="16">
        <f t="shared" si="4"/>
        <v>0</v>
      </c>
      <c r="O69" s="17">
        <f t="shared" si="5"/>
        <v>46023</v>
      </c>
    </row>
    <row r="70" spans="1:15" ht="20.25" hidden="1" x14ac:dyDescent="0.3">
      <c r="D70" s="9"/>
      <c r="E70" s="11"/>
      <c r="F70" s="11"/>
      <c r="G70" s="18"/>
      <c r="H70" s="14"/>
      <c r="I70" s="14">
        <f t="shared" si="0"/>
        <v>30</v>
      </c>
      <c r="J70" s="15">
        <f t="shared" si="21"/>
        <v>0</v>
      </c>
      <c r="K70" s="16">
        <f t="shared" si="22"/>
        <v>0</v>
      </c>
      <c r="L70" s="15">
        <f t="shared" si="23"/>
        <v>0</v>
      </c>
      <c r="M70" s="16">
        <f t="shared" si="3"/>
        <v>0</v>
      </c>
      <c r="N70" s="16">
        <f t="shared" si="4"/>
        <v>0</v>
      </c>
      <c r="O70" s="17">
        <f t="shared" si="5"/>
        <v>46023</v>
      </c>
    </row>
    <row r="71" spans="1:15" s="8" customFormat="1" ht="20.25" hidden="1" x14ac:dyDescent="0.3">
      <c r="A71"/>
      <c r="B71"/>
      <c r="D71" s="21"/>
      <c r="E71" s="20"/>
      <c r="F71" s="20"/>
      <c r="G71" s="22"/>
      <c r="H71" s="23"/>
      <c r="I71" s="14">
        <f t="shared" si="0"/>
        <v>30</v>
      </c>
      <c r="J71" s="15">
        <f t="shared" si="21"/>
        <v>0</v>
      </c>
      <c r="K71" s="16">
        <f t="shared" si="22"/>
        <v>0</v>
      </c>
      <c r="L71" s="15">
        <f t="shared" si="23"/>
        <v>0</v>
      </c>
      <c r="M71" s="16">
        <f t="shared" si="3"/>
        <v>0</v>
      </c>
      <c r="N71" s="16">
        <f t="shared" si="4"/>
        <v>0</v>
      </c>
      <c r="O71" s="17">
        <f t="shared" si="5"/>
        <v>46023</v>
      </c>
    </row>
    <row r="72" spans="1:15" s="8" customFormat="1" ht="18" hidden="1" customHeight="1" x14ac:dyDescent="0.3">
      <c r="A72"/>
      <c r="B72"/>
      <c r="D72" s="21"/>
      <c r="E72" s="11"/>
      <c r="F72" s="11"/>
      <c r="G72" s="18"/>
      <c r="H72" s="14"/>
      <c r="I72" s="14">
        <f t="shared" si="0"/>
        <v>30</v>
      </c>
      <c r="J72" s="15">
        <f t="shared" si="21"/>
        <v>0</v>
      </c>
      <c r="K72" s="15">
        <f t="shared" si="22"/>
        <v>0</v>
      </c>
      <c r="L72" s="15">
        <f t="shared" si="23"/>
        <v>0</v>
      </c>
      <c r="M72" s="15">
        <f t="shared" si="3"/>
        <v>0</v>
      </c>
      <c r="N72" s="15">
        <f t="shared" si="4"/>
        <v>0</v>
      </c>
      <c r="O72" s="17">
        <f t="shared" si="5"/>
        <v>46023</v>
      </c>
    </row>
    <row r="73" spans="1:15" ht="20.25" x14ac:dyDescent="0.25">
      <c r="D73" s="170" t="s">
        <v>64</v>
      </c>
      <c r="E73" s="171"/>
      <c r="F73" s="172"/>
      <c r="G73" s="24">
        <f>SUM(G7:G72)</f>
        <v>9668895.6599999983</v>
      </c>
      <c r="H73" s="25"/>
      <c r="I73" s="25"/>
      <c r="J73" s="24">
        <f>SUM(J7:J72)</f>
        <v>7262198.1600000001</v>
      </c>
      <c r="K73" s="24">
        <f>SUM(K7:K72)</f>
        <v>89532.5</v>
      </c>
      <c r="L73" s="24">
        <f>SUM(L7:L72)</f>
        <v>0</v>
      </c>
      <c r="M73" s="24">
        <f>SUM(M7:M72)</f>
        <v>4060</v>
      </c>
      <c r="N73" s="24">
        <f>SUM(N7:N72)</f>
        <v>2313105</v>
      </c>
      <c r="O73" s="26">
        <f>+J73+K73+L73+M73+N73</f>
        <v>9668895.6600000001</v>
      </c>
    </row>
    <row r="74" spans="1:15" ht="15.75" x14ac:dyDescent="0.25">
      <c r="D74" s="27"/>
      <c r="E74" s="27"/>
      <c r="F74" s="27"/>
      <c r="G74" s="28"/>
      <c r="H74" s="29"/>
      <c r="I74" s="29"/>
      <c r="J74" s="30"/>
      <c r="K74" s="30"/>
      <c r="L74" s="30"/>
      <c r="M74" s="31"/>
      <c r="N74" s="32"/>
    </row>
    <row r="75" spans="1:15" ht="15.75" x14ac:dyDescent="0.25">
      <c r="D75" s="33"/>
      <c r="E75" s="34"/>
      <c r="F75" s="35"/>
      <c r="G75" s="28"/>
      <c r="H75" s="29"/>
      <c r="I75" s="29"/>
      <c r="J75" s="36"/>
      <c r="K75" s="37"/>
      <c r="L75" s="38"/>
      <c r="M75" s="39"/>
      <c r="N75" s="40"/>
    </row>
    <row r="76" spans="1:15" ht="15.75" x14ac:dyDescent="0.25">
      <c r="D76" s="33"/>
      <c r="E76" s="34"/>
      <c r="F76" s="35"/>
      <c r="G76" s="28"/>
      <c r="H76" s="29"/>
      <c r="I76" s="29"/>
      <c r="J76" s="36"/>
      <c r="K76" s="37"/>
      <c r="L76" s="36"/>
      <c r="M76" s="39"/>
      <c r="N76" s="40"/>
    </row>
    <row r="77" spans="1:15" ht="15.75" x14ac:dyDescent="0.25">
      <c r="D77" s="33"/>
      <c r="E77" s="34"/>
      <c r="F77" s="35"/>
      <c r="G77" s="28"/>
      <c r="H77" s="29"/>
      <c r="I77" s="29"/>
      <c r="J77" s="38"/>
      <c r="K77" s="37"/>
      <c r="L77" s="36"/>
      <c r="M77" s="39"/>
      <c r="N77" s="40"/>
    </row>
    <row r="78" spans="1:15" ht="20.25" hidden="1" x14ac:dyDescent="0.25">
      <c r="D78" s="159" t="s">
        <v>65</v>
      </c>
      <c r="E78" s="159"/>
      <c r="F78" s="159"/>
      <c r="G78" s="159"/>
      <c r="H78" s="159"/>
      <c r="I78" s="159"/>
      <c r="J78" s="159"/>
      <c r="K78" s="159"/>
      <c r="L78" s="159"/>
      <c r="M78" s="159"/>
      <c r="N78" s="159"/>
    </row>
    <row r="79" spans="1:15" ht="20.25" hidden="1" x14ac:dyDescent="0.3">
      <c r="D79" s="155" t="s">
        <v>66</v>
      </c>
      <c r="E79" s="155"/>
      <c r="F79" s="155"/>
      <c r="G79" s="155"/>
      <c r="H79" s="155"/>
      <c r="I79" s="155"/>
      <c r="J79" s="155"/>
      <c r="K79" s="155"/>
      <c r="L79" s="155"/>
      <c r="M79" s="155"/>
      <c r="N79" s="155"/>
    </row>
    <row r="80" spans="1:15" ht="40.5" hidden="1" x14ac:dyDescent="0.25">
      <c r="D80" s="41" t="s">
        <v>3</v>
      </c>
      <c r="E80" s="41" t="s">
        <v>4</v>
      </c>
      <c r="F80" s="41" t="s">
        <v>5</v>
      </c>
      <c r="G80" s="41" t="s">
        <v>6</v>
      </c>
      <c r="H80" s="41" t="s">
        <v>7</v>
      </c>
      <c r="I80" s="41" t="s">
        <v>8</v>
      </c>
      <c r="J80" s="41" t="s">
        <v>9</v>
      </c>
      <c r="K80" s="41" t="s">
        <v>67</v>
      </c>
      <c r="L80" s="41" t="s">
        <v>11</v>
      </c>
      <c r="M80" s="41" t="s">
        <v>12</v>
      </c>
      <c r="N80" s="41" t="s">
        <v>13</v>
      </c>
      <c r="O80" s="7" t="s">
        <v>14</v>
      </c>
    </row>
    <row r="81" spans="3:15" s="44" customFormat="1" ht="20.25" hidden="1" x14ac:dyDescent="0.3">
      <c r="C81"/>
      <c r="D81" s="21"/>
      <c r="E81" s="11"/>
      <c r="F81" s="42"/>
      <c r="G81" s="43"/>
      <c r="H81" s="14"/>
      <c r="I81" s="14"/>
      <c r="J81" s="15">
        <f t="shared" ref="J81" si="27">+IF(O81&lt;=0,G81,0)</f>
        <v>0</v>
      </c>
      <c r="K81" s="15">
        <f t="shared" ref="K81" si="28">+IF(AND(O81&gt;=1,O81&lt;=30),G81,0)</f>
        <v>0</v>
      </c>
      <c r="L81" s="15">
        <f t="shared" ref="L81" si="29">+IF(AND(O81&gt;=31,O81&lt;=60),G81,0)</f>
        <v>0</v>
      </c>
      <c r="M81" s="15">
        <f t="shared" ref="M81" si="30">+IF(AND(O81&gt;61,O81&lt;=90),G81,0)</f>
        <v>0</v>
      </c>
      <c r="N81" s="15">
        <f t="shared" ref="N81" si="31">+IF(O81&gt;91,G81,0)</f>
        <v>0</v>
      </c>
      <c r="O81" s="17">
        <f t="shared" ref="O81:O89" si="32">+$D$5-I81</f>
        <v>46053</v>
      </c>
    </row>
    <row r="82" spans="3:15" s="44" customFormat="1" ht="20.25" hidden="1" x14ac:dyDescent="0.3">
      <c r="C82"/>
      <c r="D82" s="9"/>
      <c r="E82" s="11"/>
      <c r="F82" s="42"/>
      <c r="G82" s="43"/>
      <c r="H82" s="14"/>
      <c r="I82" s="14"/>
      <c r="J82" s="15">
        <f>+IF(O82&lt;=0,G82,0)</f>
        <v>0</v>
      </c>
      <c r="K82" s="15">
        <f>+IF(AND(O82&gt;=1,O82&lt;=30),G82,0)</f>
        <v>0</v>
      </c>
      <c r="L82" s="15">
        <f>+IF(AND(O82&gt;=31,O82&lt;=60),G82,0)</f>
        <v>0</v>
      </c>
      <c r="M82" s="15">
        <f>+IF(AND(O82&gt;61,O82&lt;=90),G82,0)</f>
        <v>0</v>
      </c>
      <c r="N82" s="15">
        <f>+IF(O82&gt;91,G82,0)</f>
        <v>0</v>
      </c>
      <c r="O82" s="17">
        <f t="shared" si="32"/>
        <v>46053</v>
      </c>
    </row>
    <row r="83" spans="3:15" s="44" customFormat="1" ht="20.25" hidden="1" x14ac:dyDescent="0.3">
      <c r="C83"/>
      <c r="D83" s="9"/>
      <c r="E83" s="11"/>
      <c r="F83" s="42"/>
      <c r="G83" s="43"/>
      <c r="H83" s="14"/>
      <c r="I83" s="14"/>
      <c r="J83" s="15">
        <f t="shared" ref="J83:J89" si="33">+IF(O83&lt;=0,G83,0)</f>
        <v>0</v>
      </c>
      <c r="K83" s="15">
        <f t="shared" ref="K83:K89" si="34">+IF(AND(O83&gt;=1,O83&lt;=30),G83,0)</f>
        <v>0</v>
      </c>
      <c r="L83" s="15">
        <f t="shared" ref="L83:L89" si="35">+IF(AND(O83&gt;=31,O83&lt;=60),G83,0)</f>
        <v>0</v>
      </c>
      <c r="M83" s="15">
        <f t="shared" ref="M83:M89" si="36">+IF(AND(O83&gt;61,O83&lt;=90),G83,0)</f>
        <v>0</v>
      </c>
      <c r="N83" s="15">
        <f t="shared" ref="N83:N89" si="37">+IF(O83&gt;91,G83,0)</f>
        <v>0</v>
      </c>
      <c r="O83" s="17">
        <f t="shared" si="32"/>
        <v>46053</v>
      </c>
    </row>
    <row r="84" spans="3:15" s="44" customFormat="1" ht="20.25" hidden="1" x14ac:dyDescent="0.3">
      <c r="C84"/>
      <c r="D84" s="9"/>
      <c r="E84" s="11"/>
      <c r="F84" s="42"/>
      <c r="G84" s="43"/>
      <c r="H84" s="14"/>
      <c r="I84" s="14"/>
      <c r="J84" s="15">
        <f t="shared" si="33"/>
        <v>0</v>
      </c>
      <c r="K84" s="15">
        <f t="shared" si="34"/>
        <v>0</v>
      </c>
      <c r="L84" s="15">
        <f t="shared" si="35"/>
        <v>0</v>
      </c>
      <c r="M84" s="15">
        <f t="shared" si="36"/>
        <v>0</v>
      </c>
      <c r="N84" s="15">
        <f t="shared" si="37"/>
        <v>0</v>
      </c>
      <c r="O84" s="17">
        <f t="shared" si="32"/>
        <v>46053</v>
      </c>
    </row>
    <row r="85" spans="3:15" s="44" customFormat="1" ht="20.25" hidden="1" x14ac:dyDescent="0.3">
      <c r="C85"/>
      <c r="D85" s="21"/>
      <c r="E85" s="11"/>
      <c r="F85" s="42"/>
      <c r="G85" s="43"/>
      <c r="H85" s="14"/>
      <c r="I85" s="14"/>
      <c r="J85" s="15">
        <f t="shared" si="33"/>
        <v>0</v>
      </c>
      <c r="K85" s="15">
        <f t="shared" si="34"/>
        <v>0</v>
      </c>
      <c r="L85" s="15">
        <f t="shared" si="35"/>
        <v>0</v>
      </c>
      <c r="M85" s="15">
        <f t="shared" si="36"/>
        <v>0</v>
      </c>
      <c r="N85" s="15">
        <f t="shared" si="37"/>
        <v>0</v>
      </c>
      <c r="O85" s="17">
        <f t="shared" si="32"/>
        <v>46053</v>
      </c>
    </row>
    <row r="86" spans="3:15" s="44" customFormat="1" ht="20.25" hidden="1" x14ac:dyDescent="0.3">
      <c r="C86"/>
      <c r="D86" s="21"/>
      <c r="E86" s="11"/>
      <c r="F86" s="42"/>
      <c r="G86" s="43"/>
      <c r="H86" s="14"/>
      <c r="I86" s="14"/>
      <c r="J86" s="15">
        <f t="shared" si="33"/>
        <v>0</v>
      </c>
      <c r="K86" s="15">
        <f t="shared" si="34"/>
        <v>0</v>
      </c>
      <c r="L86" s="15">
        <f t="shared" si="35"/>
        <v>0</v>
      </c>
      <c r="M86" s="15">
        <f t="shared" si="36"/>
        <v>0</v>
      </c>
      <c r="N86" s="15">
        <f t="shared" si="37"/>
        <v>0</v>
      </c>
      <c r="O86" s="17">
        <f t="shared" si="32"/>
        <v>46053</v>
      </c>
    </row>
    <row r="87" spans="3:15" s="44" customFormat="1" ht="20.25" hidden="1" x14ac:dyDescent="0.3">
      <c r="C87"/>
      <c r="D87" s="21"/>
      <c r="E87" s="11"/>
      <c r="F87" s="42"/>
      <c r="G87" s="43"/>
      <c r="H87" s="14"/>
      <c r="I87" s="14"/>
      <c r="J87" s="15">
        <f t="shared" si="33"/>
        <v>0</v>
      </c>
      <c r="K87" s="15">
        <f t="shared" si="34"/>
        <v>0</v>
      </c>
      <c r="L87" s="15">
        <f t="shared" si="35"/>
        <v>0</v>
      </c>
      <c r="M87" s="15">
        <f t="shared" si="36"/>
        <v>0</v>
      </c>
      <c r="N87" s="15">
        <f t="shared" si="37"/>
        <v>0</v>
      </c>
      <c r="O87" s="17">
        <f t="shared" si="32"/>
        <v>46053</v>
      </c>
    </row>
    <row r="88" spans="3:15" s="44" customFormat="1" ht="20.25" hidden="1" x14ac:dyDescent="0.3">
      <c r="C88"/>
      <c r="D88" s="21"/>
      <c r="E88" s="11"/>
      <c r="F88" s="42"/>
      <c r="G88" s="43"/>
      <c r="H88" s="14"/>
      <c r="I88" s="14"/>
      <c r="J88" s="15">
        <f t="shared" si="33"/>
        <v>0</v>
      </c>
      <c r="K88" s="15">
        <f t="shared" si="34"/>
        <v>0</v>
      </c>
      <c r="L88" s="15">
        <f t="shared" si="35"/>
        <v>0</v>
      </c>
      <c r="M88" s="15">
        <f t="shared" si="36"/>
        <v>0</v>
      </c>
      <c r="N88" s="15">
        <f t="shared" si="37"/>
        <v>0</v>
      </c>
      <c r="O88" s="17">
        <f t="shared" si="32"/>
        <v>46053</v>
      </c>
    </row>
    <row r="89" spans="3:15" s="44" customFormat="1" ht="20.25" hidden="1" x14ac:dyDescent="0.3">
      <c r="C89"/>
      <c r="D89" s="21"/>
      <c r="E89" s="11"/>
      <c r="F89" s="42"/>
      <c r="G89" s="43"/>
      <c r="H89" s="14"/>
      <c r="I89" s="14"/>
      <c r="J89" s="15">
        <f t="shared" si="33"/>
        <v>0</v>
      </c>
      <c r="K89" s="15">
        <f t="shared" si="34"/>
        <v>0</v>
      </c>
      <c r="L89" s="15">
        <f t="shared" si="35"/>
        <v>0</v>
      </c>
      <c r="M89" s="15">
        <f t="shared" si="36"/>
        <v>0</v>
      </c>
      <c r="N89" s="15">
        <f t="shared" si="37"/>
        <v>0</v>
      </c>
      <c r="O89" s="17">
        <f t="shared" si="32"/>
        <v>46053</v>
      </c>
    </row>
    <row r="90" spans="3:15" ht="20.25" hidden="1" x14ac:dyDescent="0.3">
      <c r="D90" s="156" t="s">
        <v>68</v>
      </c>
      <c r="E90" s="157"/>
      <c r="F90" s="158"/>
      <c r="G90" s="45">
        <f>SUM(G81:G89)</f>
        <v>0</v>
      </c>
      <c r="H90" s="45"/>
      <c r="I90" s="45"/>
      <c r="J90" s="45">
        <f>SUM(J81:J89)</f>
        <v>0</v>
      </c>
      <c r="K90" s="45">
        <f t="shared" ref="K90:N90" si="38">SUM(K81:K89)</f>
        <v>0</v>
      </c>
      <c r="L90" s="45">
        <f t="shared" si="38"/>
        <v>0</v>
      </c>
      <c r="M90" s="45">
        <f t="shared" si="38"/>
        <v>0</v>
      </c>
      <c r="N90" s="46">
        <f t="shared" si="38"/>
        <v>0</v>
      </c>
      <c r="O90" s="47"/>
    </row>
    <row r="91" spans="3:15" ht="20.25" hidden="1" x14ac:dyDescent="0.3">
      <c r="D91" s="48"/>
      <c r="E91" s="48"/>
      <c r="F91" s="49"/>
      <c r="G91" s="48"/>
      <c r="H91" s="48"/>
      <c r="I91" s="48"/>
      <c r="J91" s="48"/>
      <c r="K91" s="48"/>
      <c r="L91" s="48"/>
      <c r="M91" s="50"/>
      <c r="N91" s="35"/>
      <c r="O91" s="47"/>
    </row>
    <row r="92" spans="3:15" ht="20.25" hidden="1" x14ac:dyDescent="0.3">
      <c r="D92" s="51"/>
      <c r="E92" s="52"/>
      <c r="F92" s="53"/>
      <c r="G92" s="54"/>
      <c r="H92" s="55"/>
      <c r="I92" s="55"/>
      <c r="J92" s="56"/>
      <c r="K92" s="56"/>
      <c r="L92" s="56"/>
      <c r="M92" s="57"/>
      <c r="N92" s="58"/>
      <c r="O92" s="47"/>
    </row>
    <row r="93" spans="3:15" ht="20.25" x14ac:dyDescent="0.3">
      <c r="D93" s="51"/>
      <c r="E93" s="52"/>
      <c r="F93" s="53"/>
      <c r="G93" s="54"/>
      <c r="H93" s="55"/>
      <c r="I93" s="55"/>
      <c r="J93" s="56"/>
      <c r="K93" s="56"/>
      <c r="L93" s="56"/>
      <c r="M93" s="57"/>
      <c r="N93" s="58"/>
      <c r="O93" s="47"/>
    </row>
    <row r="94" spans="3:15" ht="20.25" x14ac:dyDescent="0.3">
      <c r="D94" s="51"/>
      <c r="E94" s="52"/>
      <c r="F94" s="53"/>
      <c r="G94" s="54"/>
      <c r="H94" s="55"/>
      <c r="I94" s="55"/>
      <c r="J94" s="56"/>
      <c r="K94" s="56"/>
      <c r="L94" s="56"/>
      <c r="M94" s="57"/>
      <c r="N94" s="58"/>
      <c r="O94" s="47"/>
    </row>
    <row r="95" spans="3:15" ht="20.25" x14ac:dyDescent="0.25">
      <c r="D95" s="159" t="s">
        <v>69</v>
      </c>
      <c r="E95" s="159"/>
      <c r="F95" s="159"/>
      <c r="G95" s="159"/>
      <c r="H95" s="159"/>
      <c r="I95" s="159"/>
      <c r="J95" s="159"/>
      <c r="K95" s="159"/>
      <c r="L95" s="159"/>
      <c r="M95" s="159"/>
      <c r="N95" s="159"/>
    </row>
    <row r="96" spans="3:15" ht="21" thickBot="1" x14ac:dyDescent="0.3">
      <c r="D96" s="160">
        <f>+D5</f>
        <v>46053</v>
      </c>
      <c r="E96" s="160"/>
      <c r="F96" s="160"/>
      <c r="G96" s="160"/>
      <c r="H96" s="160"/>
      <c r="I96" s="160"/>
      <c r="J96" s="160"/>
      <c r="K96" s="160"/>
      <c r="L96" s="160"/>
      <c r="M96" s="160"/>
      <c r="N96" s="160"/>
    </row>
    <row r="97" spans="1:16" ht="81" x14ac:dyDescent="0.25">
      <c r="D97" s="59" t="s">
        <v>70</v>
      </c>
      <c r="E97" s="59" t="s">
        <v>4</v>
      </c>
      <c r="F97" s="60" t="s">
        <v>5</v>
      </c>
      <c r="G97" s="61" t="s">
        <v>6</v>
      </c>
      <c r="H97" s="62" t="s">
        <v>7</v>
      </c>
      <c r="I97" s="62" t="s">
        <v>71</v>
      </c>
      <c r="J97" s="62" t="s">
        <v>72</v>
      </c>
      <c r="K97" s="62" t="s">
        <v>73</v>
      </c>
      <c r="L97" s="62" t="s">
        <v>74</v>
      </c>
      <c r="M97" s="62" t="s">
        <v>75</v>
      </c>
      <c r="N97" s="62" t="s">
        <v>76</v>
      </c>
      <c r="O97" s="7" t="s">
        <v>14</v>
      </c>
    </row>
    <row r="98" spans="1:16" ht="20.25" x14ac:dyDescent="0.3">
      <c r="D98" s="9" t="s">
        <v>77</v>
      </c>
      <c r="E98" s="11" t="s">
        <v>78</v>
      </c>
      <c r="F98" s="11" t="s">
        <v>79</v>
      </c>
      <c r="G98" s="63">
        <v>17767.120000000003</v>
      </c>
      <c r="H98" s="14">
        <v>45961</v>
      </c>
      <c r="I98" s="16">
        <v>0</v>
      </c>
      <c r="J98" s="9"/>
      <c r="K98" s="9" t="s">
        <v>80</v>
      </c>
      <c r="L98" s="16">
        <f>(+G98-I98)*M98</f>
        <v>1357837.9323040002</v>
      </c>
      <c r="M98" s="64">
        <v>76.424199999999999</v>
      </c>
      <c r="N98" s="65"/>
      <c r="O98" s="17">
        <f t="shared" ref="O98:O103" si="39">+$D$5-P98</f>
        <v>62</v>
      </c>
      <c r="P98" s="66">
        <f>+H98+30</f>
        <v>45991</v>
      </c>
    </row>
    <row r="99" spans="1:16" ht="20.25" x14ac:dyDescent="0.3">
      <c r="D99" s="9">
        <v>157</v>
      </c>
      <c r="E99" s="11" t="s">
        <v>81</v>
      </c>
      <c r="F99" s="11" t="s">
        <v>79</v>
      </c>
      <c r="G99" s="63">
        <v>2575</v>
      </c>
      <c r="H99" s="14">
        <v>46044</v>
      </c>
      <c r="I99" s="16">
        <v>0</v>
      </c>
      <c r="J99" s="9"/>
      <c r="K99" s="9" t="s">
        <v>82</v>
      </c>
      <c r="L99" s="16">
        <f>(+G99-I99)*M99</f>
        <v>163145.30499999999</v>
      </c>
      <c r="M99" s="64">
        <v>63.357399999999998</v>
      </c>
      <c r="N99" s="65"/>
      <c r="O99" s="17">
        <f t="shared" si="39"/>
        <v>-21</v>
      </c>
      <c r="P99" s="66">
        <f t="shared" ref="P99:P102" si="40">+H99+30</f>
        <v>46074</v>
      </c>
    </row>
    <row r="100" spans="1:16" ht="20.25" x14ac:dyDescent="0.3">
      <c r="D100" s="9"/>
      <c r="E100" s="11"/>
      <c r="F100" s="11"/>
      <c r="G100" s="63"/>
      <c r="H100" s="14"/>
      <c r="I100" s="16"/>
      <c r="J100" s="9"/>
      <c r="K100" s="9"/>
      <c r="L100" s="16">
        <f t="shared" ref="L100:L103" si="41">+G100*M100</f>
        <v>0</v>
      </c>
      <c r="M100" s="64"/>
      <c r="N100" s="67"/>
      <c r="O100" s="17">
        <f t="shared" si="39"/>
        <v>46023</v>
      </c>
      <c r="P100" s="66">
        <f>+H100+30</f>
        <v>30</v>
      </c>
    </row>
    <row r="101" spans="1:16" ht="20.25" x14ac:dyDescent="0.3">
      <c r="D101" s="9"/>
      <c r="E101" s="11"/>
      <c r="F101" s="11"/>
      <c r="G101" s="63"/>
      <c r="H101" s="14"/>
      <c r="I101" s="16"/>
      <c r="J101" s="68"/>
      <c r="K101" s="9"/>
      <c r="L101" s="16"/>
      <c r="M101" s="64"/>
      <c r="N101" s="67"/>
      <c r="O101" s="17">
        <f t="shared" si="39"/>
        <v>46023</v>
      </c>
      <c r="P101" s="66">
        <f t="shared" si="40"/>
        <v>30</v>
      </c>
    </row>
    <row r="102" spans="1:16" ht="20.25" hidden="1" x14ac:dyDescent="0.3">
      <c r="D102" s="9"/>
      <c r="E102" s="11"/>
      <c r="F102" s="11"/>
      <c r="G102" s="63"/>
      <c r="H102" s="14"/>
      <c r="I102" s="16"/>
      <c r="J102" s="68"/>
      <c r="K102" s="9"/>
      <c r="L102" s="16">
        <f t="shared" si="41"/>
        <v>0</v>
      </c>
      <c r="M102" s="64">
        <v>61.960599999999999</v>
      </c>
      <c r="N102" s="67"/>
      <c r="O102" s="17">
        <f t="shared" si="39"/>
        <v>46023</v>
      </c>
      <c r="P102" s="66">
        <f t="shared" si="40"/>
        <v>30</v>
      </c>
    </row>
    <row r="103" spans="1:16" ht="20.25" hidden="1" x14ac:dyDescent="0.3">
      <c r="D103" s="9"/>
      <c r="E103" s="11"/>
      <c r="F103" s="11"/>
      <c r="G103" s="63"/>
      <c r="H103" s="14"/>
      <c r="I103" s="16"/>
      <c r="J103" s="68"/>
      <c r="K103" s="9"/>
      <c r="L103" s="16">
        <f t="shared" si="41"/>
        <v>0</v>
      </c>
      <c r="M103" s="64"/>
      <c r="N103" s="67"/>
      <c r="O103" s="17">
        <f t="shared" si="39"/>
        <v>46023</v>
      </c>
      <c r="P103" s="66">
        <f>+H103+30</f>
        <v>30</v>
      </c>
    </row>
    <row r="104" spans="1:16" ht="20.25" x14ac:dyDescent="0.3">
      <c r="A104" s="69"/>
      <c r="D104" s="161" t="s">
        <v>83</v>
      </c>
      <c r="E104" s="161"/>
      <c r="F104" s="161"/>
      <c r="G104" s="161"/>
      <c r="H104" s="161"/>
      <c r="I104" s="161"/>
      <c r="J104" s="161"/>
      <c r="K104" s="70"/>
      <c r="L104" s="71">
        <f>SUM(L98:L103)</f>
        <v>1520983.2373040002</v>
      </c>
      <c r="M104" s="72"/>
      <c r="N104" s="73"/>
      <c r="O104" s="47"/>
      <c r="P104" t="s">
        <v>84</v>
      </c>
    </row>
    <row r="105" spans="1:16" x14ac:dyDescent="0.25">
      <c r="D105" s="74"/>
      <c r="E105" s="75"/>
      <c r="F105" s="75"/>
      <c r="G105" s="75"/>
      <c r="H105" s="75"/>
      <c r="I105" s="75"/>
      <c r="J105" s="75"/>
      <c r="K105" s="75"/>
      <c r="L105" s="75"/>
      <c r="M105" s="57"/>
      <c r="N105" s="76"/>
    </row>
    <row r="106" spans="1:16" ht="15.75" thickBot="1" x14ac:dyDescent="0.3">
      <c r="D106" s="74"/>
      <c r="E106" s="75"/>
      <c r="F106" s="75"/>
      <c r="G106" s="75"/>
      <c r="H106" s="75"/>
      <c r="I106" s="75"/>
      <c r="J106" s="75"/>
      <c r="K106" s="75"/>
      <c r="L106" s="75"/>
      <c r="M106" s="57"/>
      <c r="N106" s="76"/>
    </row>
    <row r="107" spans="1:16" ht="21" customHeight="1" thickBot="1" x14ac:dyDescent="0.35">
      <c r="D107" s="153" t="s">
        <v>85</v>
      </c>
      <c r="E107" s="153"/>
      <c r="F107" s="78">
        <f>+G73</f>
        <v>9668895.6599999983</v>
      </c>
      <c r="G107" s="79"/>
      <c r="H107" s="79"/>
      <c r="I107" s="79"/>
      <c r="J107" s="80" t="s">
        <v>86</v>
      </c>
      <c r="K107" s="162"/>
      <c r="L107" s="163"/>
      <c r="M107" s="163"/>
      <c r="N107" s="164"/>
    </row>
    <row r="108" spans="1:16" ht="21" customHeight="1" thickBot="1" x14ac:dyDescent="0.35">
      <c r="D108" s="81"/>
      <c r="E108" s="77" t="s">
        <v>87</v>
      </c>
      <c r="F108" s="78">
        <f>+L104</f>
        <v>1520983.2373040002</v>
      </c>
      <c r="G108" s="79"/>
      <c r="H108" s="79"/>
      <c r="I108" s="79"/>
      <c r="J108" s="82"/>
      <c r="K108" s="165"/>
      <c r="L108" s="166"/>
      <c r="M108" s="166"/>
      <c r="N108" s="167"/>
    </row>
    <row r="109" spans="1:16" ht="21" customHeight="1" x14ac:dyDescent="0.3">
      <c r="D109" s="153" t="s">
        <v>88</v>
      </c>
      <c r="E109" s="153"/>
      <c r="F109" s="78">
        <f>SUM(F107:F108)</f>
        <v>11189878.897303998</v>
      </c>
      <c r="G109" s="82"/>
      <c r="H109" s="82"/>
      <c r="I109" s="82"/>
      <c r="J109" s="82"/>
      <c r="K109" s="83"/>
      <c r="L109" s="82"/>
      <c r="M109" s="84"/>
      <c r="N109" s="85"/>
    </row>
    <row r="110" spans="1:16" ht="21" customHeight="1" x14ac:dyDescent="0.3">
      <c r="D110" s="82"/>
      <c r="E110" s="86"/>
      <c r="F110" s="87"/>
      <c r="G110" s="82"/>
      <c r="H110" s="82"/>
      <c r="I110" s="82"/>
      <c r="J110" s="82"/>
      <c r="K110" s="82"/>
      <c r="L110" s="82"/>
      <c r="M110" s="84"/>
      <c r="N110" s="85"/>
    </row>
    <row r="111" spans="1:16" ht="21" customHeight="1" x14ac:dyDescent="0.3">
      <c r="D111" s="82"/>
      <c r="E111" s="86"/>
      <c r="F111" s="87"/>
      <c r="G111" s="82"/>
      <c r="H111" s="82"/>
      <c r="I111" s="82"/>
      <c r="J111" s="82"/>
      <c r="K111" s="82"/>
      <c r="L111" s="82"/>
      <c r="M111" s="84"/>
      <c r="N111" s="85"/>
    </row>
    <row r="112" spans="1:16" ht="21" customHeight="1" x14ac:dyDescent="0.3">
      <c r="D112" s="82"/>
      <c r="E112" s="86"/>
      <c r="F112" s="87"/>
      <c r="G112" s="82"/>
      <c r="H112" s="82"/>
      <c r="I112" s="82"/>
      <c r="J112" s="82"/>
      <c r="K112" s="82"/>
      <c r="L112" s="82"/>
      <c r="M112" s="84"/>
      <c r="N112" s="85"/>
    </row>
    <row r="113" spans="4:14" ht="21" customHeight="1" x14ac:dyDescent="0.3">
      <c r="D113" s="77"/>
      <c r="E113" s="88"/>
      <c r="F113" s="154" t="s">
        <v>89</v>
      </c>
      <c r="G113" s="154"/>
      <c r="H113" s="154"/>
      <c r="I113" s="154"/>
      <c r="J113" s="82"/>
      <c r="K113" s="82"/>
      <c r="L113" s="82"/>
      <c r="M113" s="84"/>
      <c r="N113" s="85"/>
    </row>
    <row r="114" spans="4:14" ht="21" customHeight="1" x14ac:dyDescent="0.3">
      <c r="D114" s="82"/>
      <c r="E114" s="88"/>
      <c r="F114" s="89"/>
      <c r="G114" s="82"/>
      <c r="H114" s="79"/>
      <c r="I114" s="82"/>
      <c r="J114" s="82"/>
      <c r="K114" s="82"/>
      <c r="L114" s="82"/>
      <c r="M114" s="84"/>
      <c r="N114" s="85"/>
    </row>
    <row r="115" spans="4:14" ht="21" customHeight="1" x14ac:dyDescent="0.3">
      <c r="D115" s="77"/>
      <c r="E115" s="86"/>
      <c r="F115" s="87"/>
      <c r="G115" s="82"/>
      <c r="H115" s="82"/>
      <c r="I115" s="79"/>
      <c r="J115" s="82"/>
      <c r="K115" s="82"/>
      <c r="L115" s="82"/>
      <c r="M115" s="84"/>
      <c r="N115" s="85"/>
    </row>
    <row r="116" spans="4:14" ht="21" customHeight="1" x14ac:dyDescent="0.3">
      <c r="D116" s="154" t="s">
        <v>90</v>
      </c>
      <c r="E116" s="154"/>
      <c r="F116" s="87"/>
      <c r="G116" s="82"/>
      <c r="H116" s="82"/>
      <c r="I116" s="79"/>
      <c r="J116" s="82"/>
      <c r="K116" s="154" t="s">
        <v>91</v>
      </c>
      <c r="L116" s="154"/>
      <c r="M116" s="154"/>
      <c r="N116" s="85"/>
    </row>
    <row r="117" spans="4:14" x14ac:dyDescent="0.25">
      <c r="D117" s="74"/>
      <c r="E117" s="75"/>
      <c r="F117" s="75"/>
      <c r="G117" s="75"/>
      <c r="H117" s="75"/>
      <c r="I117" s="75"/>
      <c r="J117" s="75"/>
      <c r="K117" s="75"/>
      <c r="L117" s="75"/>
      <c r="M117" s="57"/>
      <c r="N117" s="76"/>
    </row>
    <row r="118" spans="4:14" ht="18" customHeight="1" x14ac:dyDescent="0.35">
      <c r="D118" s="90"/>
      <c r="E118" s="90"/>
      <c r="F118" s="90"/>
      <c r="G118" s="90"/>
      <c r="H118" s="90"/>
      <c r="I118" s="90"/>
      <c r="J118" s="90"/>
      <c r="K118" s="90"/>
      <c r="L118" s="90"/>
      <c r="M118" s="91"/>
      <c r="N118" s="92"/>
    </row>
    <row r="119" spans="4:14" ht="21" x14ac:dyDescent="0.35">
      <c r="D119" s="90"/>
      <c r="E119" s="90"/>
      <c r="F119" s="90"/>
      <c r="G119" s="90"/>
      <c r="H119" s="90"/>
      <c r="I119" s="90"/>
      <c r="J119" s="90"/>
      <c r="K119" s="90"/>
      <c r="L119" s="90"/>
      <c r="M119" s="91"/>
      <c r="N119" s="92"/>
    </row>
    <row r="120" spans="4:14" ht="21" x14ac:dyDescent="0.35">
      <c r="D120" s="90"/>
      <c r="E120" s="90"/>
      <c r="F120" s="90"/>
      <c r="G120" s="90"/>
      <c r="H120" s="90"/>
      <c r="I120" s="90"/>
      <c r="J120" s="90"/>
      <c r="K120" s="90"/>
      <c r="L120" s="90"/>
      <c r="M120" s="91"/>
      <c r="N120" s="92"/>
    </row>
  </sheetData>
  <autoFilter ref="D6:O6" xr:uid="{2704CEB7-8494-425B-AF73-DEC6558E029E}"/>
  <mergeCells count="17">
    <mergeCell ref="D78:N78"/>
    <mergeCell ref="D2:N2"/>
    <mergeCell ref="D3:N3"/>
    <mergeCell ref="D4:N4"/>
    <mergeCell ref="D5:N5"/>
    <mergeCell ref="D73:F73"/>
    <mergeCell ref="D109:E109"/>
    <mergeCell ref="F113:I113"/>
    <mergeCell ref="D116:E116"/>
    <mergeCell ref="K116:M116"/>
    <mergeCell ref="D79:N79"/>
    <mergeCell ref="D90:F90"/>
    <mergeCell ref="D95:N95"/>
    <mergeCell ref="D96:N96"/>
    <mergeCell ref="D104:J104"/>
    <mergeCell ref="D107:E107"/>
    <mergeCell ref="K107:N108"/>
  </mergeCells>
  <pageMargins left="0.7" right="0.7" top="0.75" bottom="0.75" header="0.3" footer="0.3"/>
  <pageSetup paperSize="5" scale="38" orientation="landscape" r:id="rId1"/>
  <rowBreaks count="1" manualBreakCount="1">
    <brk id="7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40DE0-7161-4E63-8631-D0D4281F75C9}">
  <dimension ref="A3:K31"/>
  <sheetViews>
    <sheetView tabSelected="1" zoomScaleNormal="100" workbookViewId="0">
      <selection activeCell="D17" sqref="D17:G17"/>
    </sheetView>
  </sheetViews>
  <sheetFormatPr baseColWidth="10" defaultColWidth="9.140625" defaultRowHeight="15" x14ac:dyDescent="0.25"/>
  <cols>
    <col min="2" max="2" width="31.28515625" customWidth="1"/>
    <col min="3" max="3" width="32.140625" customWidth="1"/>
    <col min="4" max="4" width="44.5703125" customWidth="1"/>
    <col min="5" max="5" width="32.140625" customWidth="1"/>
    <col min="6" max="10" width="21.42578125" customWidth="1"/>
  </cols>
  <sheetData>
    <row r="3" spans="1:11" ht="34.5" x14ac:dyDescent="0.25">
      <c r="B3" s="173" t="s">
        <v>92</v>
      </c>
      <c r="C3" s="173"/>
      <c r="D3" s="173"/>
      <c r="E3" s="173"/>
      <c r="F3" s="173"/>
      <c r="G3" s="173"/>
      <c r="H3" s="173"/>
      <c r="I3" s="173"/>
      <c r="J3" s="173"/>
    </row>
    <row r="4" spans="1:11" ht="22.5" x14ac:dyDescent="0.25">
      <c r="B4" s="174" t="s">
        <v>93</v>
      </c>
      <c r="C4" s="174"/>
      <c r="D4" s="174"/>
      <c r="E4" s="174"/>
      <c r="F4" s="174"/>
      <c r="G4" s="174"/>
      <c r="H4" s="174"/>
      <c r="I4" s="174"/>
      <c r="J4" s="174"/>
    </row>
    <row r="5" spans="1:11" ht="22.5" x14ac:dyDescent="0.25">
      <c r="B5" s="174" t="s">
        <v>94</v>
      </c>
      <c r="C5" s="174"/>
      <c r="D5" s="174"/>
      <c r="E5" s="174"/>
      <c r="F5" s="174"/>
      <c r="G5" s="174"/>
      <c r="H5" s="174"/>
      <c r="I5" s="174"/>
      <c r="J5" s="174"/>
    </row>
    <row r="6" spans="1:11" ht="25.5" x14ac:dyDescent="0.25">
      <c r="B6" s="126"/>
      <c r="C6" s="110"/>
      <c r="D6" s="107"/>
      <c r="E6" s="125"/>
      <c r="F6" s="109"/>
      <c r="G6" s="125"/>
      <c r="H6" s="125"/>
      <c r="I6" s="125"/>
      <c r="J6" s="125"/>
    </row>
    <row r="7" spans="1:11" ht="15.75" thickBot="1" x14ac:dyDescent="0.3">
      <c r="D7" s="93"/>
    </row>
    <row r="8" spans="1:11" ht="63" x14ac:dyDescent="0.25">
      <c r="B8" s="123" t="s">
        <v>95</v>
      </c>
      <c r="C8" s="124" t="s">
        <v>96</v>
      </c>
      <c r="D8" s="123" t="s">
        <v>5</v>
      </c>
      <c r="E8" s="123" t="s">
        <v>97</v>
      </c>
      <c r="F8" s="123" t="s">
        <v>98</v>
      </c>
      <c r="G8" s="123" t="s">
        <v>99</v>
      </c>
      <c r="H8" s="123" t="s">
        <v>100</v>
      </c>
      <c r="I8" s="123" t="s">
        <v>101</v>
      </c>
      <c r="J8" s="122" t="s">
        <v>102</v>
      </c>
    </row>
    <row r="9" spans="1:11" ht="40.5" x14ac:dyDescent="0.3">
      <c r="A9" s="8"/>
      <c r="B9" s="121" t="s">
        <v>45</v>
      </c>
      <c r="C9" s="121" t="s">
        <v>46</v>
      </c>
      <c r="D9" s="121" t="s">
        <v>47</v>
      </c>
      <c r="E9" s="120">
        <v>34709.71</v>
      </c>
      <c r="F9" s="119">
        <v>46042</v>
      </c>
      <c r="G9" s="118">
        <f>+F9+30</f>
        <v>46072</v>
      </c>
      <c r="H9" s="117">
        <v>0</v>
      </c>
      <c r="I9" s="116">
        <f>+E9</f>
        <v>34709.71</v>
      </c>
      <c r="J9" s="115" t="s">
        <v>103</v>
      </c>
      <c r="K9" s="8"/>
    </row>
    <row r="10" spans="1:11" ht="31.5" x14ac:dyDescent="0.3">
      <c r="A10" s="8"/>
      <c r="B10" s="121" t="s">
        <v>53</v>
      </c>
      <c r="C10" s="121" t="s">
        <v>54</v>
      </c>
      <c r="D10" s="121" t="s">
        <v>55</v>
      </c>
      <c r="E10" s="120">
        <v>122405.75</v>
      </c>
      <c r="F10" s="119">
        <v>46050</v>
      </c>
      <c r="G10" s="118">
        <f t="shared" ref="G10:G11" si="0">+F10+30</f>
        <v>46080</v>
      </c>
      <c r="H10" s="117">
        <v>0</v>
      </c>
      <c r="I10" s="116">
        <f t="shared" ref="I10:I11" si="1">+E10</f>
        <v>122405.75</v>
      </c>
      <c r="J10" s="115" t="s">
        <v>103</v>
      </c>
      <c r="K10" s="8"/>
    </row>
    <row r="11" spans="1:11" ht="40.5" x14ac:dyDescent="0.3">
      <c r="A11" s="8"/>
      <c r="B11" s="121" t="s">
        <v>62</v>
      </c>
      <c r="C11" s="121" t="s">
        <v>63</v>
      </c>
      <c r="D11" s="121" t="s">
        <v>47</v>
      </c>
      <c r="E11" s="120">
        <v>254662.68</v>
      </c>
      <c r="F11" s="119">
        <v>46053</v>
      </c>
      <c r="G11" s="118">
        <f t="shared" si="0"/>
        <v>46083</v>
      </c>
      <c r="H11" s="117">
        <v>0</v>
      </c>
      <c r="I11" s="116">
        <f t="shared" si="1"/>
        <v>254662.68</v>
      </c>
      <c r="J11" s="115" t="s">
        <v>103</v>
      </c>
      <c r="K11" s="8"/>
    </row>
    <row r="12" spans="1:11" ht="31.5" x14ac:dyDescent="0.3">
      <c r="A12" s="8"/>
      <c r="B12" s="121"/>
      <c r="C12" s="121"/>
      <c r="D12" s="121"/>
      <c r="E12" s="120"/>
      <c r="F12" s="119"/>
      <c r="G12" s="118"/>
      <c r="H12" s="117"/>
      <c r="I12" s="116">
        <f>+E12</f>
        <v>0</v>
      </c>
      <c r="J12" s="115" t="s">
        <v>103</v>
      </c>
      <c r="K12" s="8"/>
    </row>
    <row r="13" spans="1:11" ht="19.5" thickBot="1" x14ac:dyDescent="0.35">
      <c r="B13" s="114" t="s">
        <v>104</v>
      </c>
      <c r="C13" s="113"/>
      <c r="D13" s="113"/>
      <c r="E13" s="112">
        <f>SUM(E9:E11)</f>
        <v>411778.14</v>
      </c>
      <c r="F13" s="113"/>
      <c r="G13" s="112"/>
      <c r="H13" s="112"/>
      <c r="I13" s="112">
        <f>SUM(I9:I12)</f>
        <v>411778.14</v>
      </c>
      <c r="J13" s="111"/>
    </row>
    <row r="14" spans="1:11" ht="25.5" x14ac:dyDescent="0.35">
      <c r="B14" s="107"/>
      <c r="C14" s="110"/>
      <c r="D14" s="107"/>
      <c r="E14" s="107"/>
      <c r="F14" s="109"/>
      <c r="G14" s="107"/>
      <c r="H14" s="107"/>
      <c r="I14" s="108"/>
      <c r="J14" s="107"/>
    </row>
    <row r="15" spans="1:11" ht="25.5" x14ac:dyDescent="0.35">
      <c r="B15" s="107"/>
      <c r="C15" s="110"/>
      <c r="D15" s="107"/>
      <c r="E15" s="107"/>
      <c r="F15" s="109"/>
      <c r="G15" s="107"/>
      <c r="H15" s="107"/>
      <c r="I15" s="108"/>
      <c r="J15" s="107"/>
    </row>
    <row r="16" spans="1:11" x14ac:dyDescent="0.25">
      <c r="D16" s="93"/>
    </row>
    <row r="17" spans="2:11" ht="26.25" x14ac:dyDescent="0.25">
      <c r="B17" s="175" t="s">
        <v>89</v>
      </c>
      <c r="C17" s="175"/>
      <c r="D17" s="175"/>
      <c r="E17" s="175"/>
      <c r="F17" s="175"/>
      <c r="G17" s="175"/>
      <c r="H17" s="176" t="s">
        <v>91</v>
      </c>
      <c r="I17" s="176"/>
      <c r="J17" s="176"/>
    </row>
    <row r="19" spans="2:11" x14ac:dyDescent="0.25">
      <c r="D19" s="96"/>
    </row>
    <row r="20" spans="2:11" x14ac:dyDescent="0.25">
      <c r="D20" s="96"/>
    </row>
    <row r="21" spans="2:11" ht="21" x14ac:dyDescent="0.35">
      <c r="B21" s="100"/>
      <c r="C21" s="100"/>
      <c r="D21" s="97"/>
      <c r="E21" s="98"/>
      <c r="F21" s="98"/>
      <c r="G21" s="103"/>
      <c r="H21" s="102"/>
      <c r="I21" s="102"/>
      <c r="J21" s="95"/>
    </row>
    <row r="22" spans="2:11" ht="21" x14ac:dyDescent="0.35">
      <c r="B22" s="103"/>
      <c r="C22" s="106"/>
      <c r="D22" s="106"/>
      <c r="E22" s="105"/>
      <c r="F22" s="104"/>
      <c r="G22" s="103"/>
      <c r="H22" s="102"/>
      <c r="I22" s="102"/>
      <c r="J22" s="95"/>
    </row>
    <row r="23" spans="2:11" x14ac:dyDescent="0.25">
      <c r="D23" s="96"/>
    </row>
    <row r="24" spans="2:11" ht="20.25" x14ac:dyDescent="0.3">
      <c r="B24" s="101"/>
      <c r="C24" s="100"/>
      <c r="D24" s="99"/>
      <c r="E24" s="97"/>
      <c r="F24" s="98"/>
      <c r="G24" s="98"/>
      <c r="H24" s="97"/>
    </row>
    <row r="25" spans="2:11" x14ac:dyDescent="0.25">
      <c r="D25" s="96"/>
    </row>
    <row r="26" spans="2:11" x14ac:dyDescent="0.25">
      <c r="D26" s="96"/>
    </row>
    <row r="28" spans="2:11" ht="21" x14ac:dyDescent="0.35">
      <c r="K28" s="95"/>
    </row>
    <row r="29" spans="2:11" ht="21" x14ac:dyDescent="0.35">
      <c r="K29" s="95"/>
    </row>
    <row r="30" spans="2:11" ht="21" x14ac:dyDescent="0.35">
      <c r="K30" s="95"/>
    </row>
    <row r="31" spans="2:11" ht="21" x14ac:dyDescent="0.35">
      <c r="K31" s="95"/>
    </row>
  </sheetData>
  <mergeCells count="6">
    <mergeCell ref="B3:J3"/>
    <mergeCell ref="B4:J4"/>
    <mergeCell ref="B5:J5"/>
    <mergeCell ref="B17:C17"/>
    <mergeCell ref="D17:G17"/>
    <mergeCell ref="H17:J17"/>
  </mergeCells>
  <pageMargins left="0.7" right="0.7" top="0.75" bottom="0.75" header="0.3" footer="0.3"/>
  <pageSetup paperSize="5" scale="60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6F045-575B-4417-8693-B13244FD6362}">
  <sheetPr filterMode="1">
    <pageSetUpPr fitToPage="1"/>
  </sheetPr>
  <dimension ref="A1:N47"/>
  <sheetViews>
    <sheetView topLeftCell="G1" workbookViewId="0">
      <selection activeCell="F6" sqref="F6"/>
    </sheetView>
  </sheetViews>
  <sheetFormatPr baseColWidth="10" defaultColWidth="9.140625" defaultRowHeight="15" x14ac:dyDescent="0.25"/>
  <cols>
    <col min="4" max="4" width="7.42578125" bestFit="1" customWidth="1"/>
    <col min="5" max="5" width="43.140625" bestFit="1" customWidth="1"/>
    <col min="6" max="6" width="76.140625" bestFit="1" customWidth="1"/>
    <col min="7" max="7" width="65.42578125" bestFit="1" customWidth="1"/>
    <col min="8" max="8" width="24.5703125" customWidth="1"/>
    <col min="9" max="9" width="30.5703125" bestFit="1" customWidth="1"/>
    <col min="10" max="10" width="33.85546875" customWidth="1"/>
    <col min="11" max="11" width="35.140625" customWidth="1"/>
    <col min="12" max="12" width="26.7109375" customWidth="1"/>
    <col min="13" max="13" width="20.140625" customWidth="1"/>
    <col min="14" max="14" width="29.42578125" customWidth="1"/>
  </cols>
  <sheetData>
    <row r="1" spans="1:14" ht="20.25" x14ac:dyDescent="0.3">
      <c r="D1" s="75"/>
      <c r="E1" s="75"/>
      <c r="F1" s="75"/>
      <c r="G1" s="75"/>
      <c r="H1" s="75"/>
      <c r="I1" s="75"/>
      <c r="J1" s="75"/>
      <c r="K1" s="75"/>
      <c r="L1" s="127"/>
      <c r="M1" s="37"/>
      <c r="N1" s="128"/>
    </row>
    <row r="2" spans="1:14" ht="20.25" x14ac:dyDescent="0.3">
      <c r="D2" s="177" t="s">
        <v>105</v>
      </c>
      <c r="E2" s="177"/>
      <c r="F2" s="177"/>
      <c r="G2" s="177"/>
      <c r="H2" s="177"/>
      <c r="I2" s="177"/>
      <c r="J2" s="177"/>
      <c r="K2" s="177"/>
      <c r="L2" s="177"/>
      <c r="M2" s="177"/>
      <c r="N2" s="177"/>
    </row>
    <row r="3" spans="1:14" ht="21" thickBot="1" x14ac:dyDescent="0.3">
      <c r="D3" s="178">
        <v>45991</v>
      </c>
      <c r="E3" s="178"/>
      <c r="F3" s="178"/>
      <c r="G3" s="178"/>
      <c r="H3" s="178"/>
      <c r="I3" s="178"/>
      <c r="J3" s="178"/>
      <c r="K3" s="178"/>
      <c r="L3" s="178"/>
      <c r="M3" s="178"/>
      <c r="N3" s="178"/>
    </row>
    <row r="4" spans="1:14" ht="61.5" thickBot="1" x14ac:dyDescent="0.4">
      <c r="A4" s="90"/>
      <c r="B4" s="90"/>
      <c r="C4" s="90"/>
      <c r="D4" s="5" t="s">
        <v>106</v>
      </c>
      <c r="E4" s="6" t="s">
        <v>3</v>
      </c>
      <c r="F4" s="5" t="s">
        <v>4</v>
      </c>
      <c r="G4" s="6" t="s">
        <v>5</v>
      </c>
      <c r="H4" s="5" t="s">
        <v>6</v>
      </c>
      <c r="I4" s="6" t="s">
        <v>7</v>
      </c>
      <c r="J4" s="5" t="s">
        <v>107</v>
      </c>
      <c r="K4" s="6" t="s">
        <v>108</v>
      </c>
      <c r="L4" s="5" t="s">
        <v>8</v>
      </c>
      <c r="M4" s="6" t="s">
        <v>109</v>
      </c>
      <c r="N4" s="5" t="s">
        <v>110</v>
      </c>
    </row>
    <row r="5" spans="1:14" ht="21" x14ac:dyDescent="0.35">
      <c r="A5" s="74"/>
      <c r="B5" s="74"/>
      <c r="C5" s="74"/>
      <c r="D5" s="129">
        <v>1</v>
      </c>
      <c r="E5" s="21" t="s">
        <v>111</v>
      </c>
      <c r="F5" s="130" t="s">
        <v>19</v>
      </c>
      <c r="G5" s="11" t="s">
        <v>112</v>
      </c>
      <c r="H5" s="12">
        <v>711250</v>
      </c>
      <c r="I5" s="131">
        <v>45964</v>
      </c>
      <c r="J5" s="132" t="s">
        <v>113</v>
      </c>
      <c r="K5" s="131">
        <v>45979</v>
      </c>
      <c r="L5" s="133">
        <v>45994</v>
      </c>
      <c r="M5" s="134">
        <v>102</v>
      </c>
      <c r="N5" s="134" t="s">
        <v>114</v>
      </c>
    </row>
    <row r="6" spans="1:14" ht="40.5" x14ac:dyDescent="0.35">
      <c r="A6" s="74"/>
      <c r="B6" s="74"/>
      <c r="C6" s="74"/>
      <c r="D6" s="21">
        <v>2</v>
      </c>
      <c r="E6" s="21" t="s">
        <v>115</v>
      </c>
      <c r="F6" s="10" t="s">
        <v>60</v>
      </c>
      <c r="G6" s="11" t="s">
        <v>116</v>
      </c>
      <c r="H6" s="12">
        <v>101135</v>
      </c>
      <c r="I6" s="13">
        <v>45960</v>
      </c>
      <c r="J6" s="132" t="s">
        <v>117</v>
      </c>
      <c r="K6" s="131">
        <v>45979</v>
      </c>
      <c r="L6" s="133">
        <v>45994</v>
      </c>
      <c r="M6" s="134">
        <v>102</v>
      </c>
      <c r="N6" s="134" t="s">
        <v>118</v>
      </c>
    </row>
    <row r="7" spans="1:14" ht="40.5" hidden="1" x14ac:dyDescent="0.35">
      <c r="A7" s="74"/>
      <c r="B7" s="74"/>
      <c r="C7" s="74"/>
      <c r="D7" s="129">
        <v>3</v>
      </c>
      <c r="E7" s="129" t="s">
        <v>119</v>
      </c>
      <c r="F7" s="135" t="s">
        <v>120</v>
      </c>
      <c r="G7" s="11" t="s">
        <v>121</v>
      </c>
      <c r="H7" s="12">
        <v>33040</v>
      </c>
      <c r="I7" s="13">
        <v>45965</v>
      </c>
      <c r="J7" s="132" t="s">
        <v>122</v>
      </c>
      <c r="K7" s="131">
        <v>45979</v>
      </c>
      <c r="L7" s="136">
        <v>45994</v>
      </c>
      <c r="M7" s="134">
        <v>100</v>
      </c>
      <c r="N7" s="137" t="s">
        <v>123</v>
      </c>
    </row>
    <row r="8" spans="1:14" ht="21" x14ac:dyDescent="0.35">
      <c r="A8" s="74"/>
      <c r="B8" s="74"/>
      <c r="C8" s="74"/>
      <c r="D8" s="21">
        <v>4</v>
      </c>
      <c r="E8" s="129" t="s">
        <v>124</v>
      </c>
      <c r="F8" s="138" t="s">
        <v>125</v>
      </c>
      <c r="G8" s="10" t="s">
        <v>126</v>
      </c>
      <c r="H8" s="12">
        <v>80656</v>
      </c>
      <c r="I8" s="139">
        <v>45965</v>
      </c>
      <c r="J8" s="132" t="s">
        <v>127</v>
      </c>
      <c r="K8" s="131">
        <v>45979</v>
      </c>
      <c r="L8" s="136">
        <v>45994</v>
      </c>
      <c r="M8" s="134">
        <v>102</v>
      </c>
      <c r="N8" s="137" t="s">
        <v>128</v>
      </c>
    </row>
    <row r="9" spans="1:14" ht="21" hidden="1" x14ac:dyDescent="0.35">
      <c r="A9" s="74"/>
      <c r="B9" s="74"/>
      <c r="C9" s="74"/>
      <c r="D9" s="129">
        <v>5</v>
      </c>
      <c r="E9" s="129" t="s">
        <v>129</v>
      </c>
      <c r="F9" s="138" t="s">
        <v>130</v>
      </c>
      <c r="G9" s="10" t="s">
        <v>131</v>
      </c>
      <c r="H9" s="12">
        <v>345175.45</v>
      </c>
      <c r="I9" s="139">
        <v>45957</v>
      </c>
      <c r="J9" s="132" t="s">
        <v>132</v>
      </c>
      <c r="K9" s="131">
        <v>45979</v>
      </c>
      <c r="L9" s="136">
        <v>45994</v>
      </c>
      <c r="M9" s="134">
        <v>100</v>
      </c>
      <c r="N9" s="140" t="s">
        <v>133</v>
      </c>
    </row>
    <row r="10" spans="1:14" ht="40.5" hidden="1" x14ac:dyDescent="0.35">
      <c r="A10" s="74"/>
      <c r="B10" s="74"/>
      <c r="C10" s="74"/>
      <c r="D10" s="129">
        <v>6</v>
      </c>
      <c r="E10" s="21" t="s">
        <v>134</v>
      </c>
      <c r="F10" s="10" t="s">
        <v>40</v>
      </c>
      <c r="G10" s="11" t="s">
        <v>135</v>
      </c>
      <c r="H10" s="12">
        <v>100800</v>
      </c>
      <c r="I10" s="141">
        <v>45960</v>
      </c>
      <c r="J10" s="132" t="s">
        <v>136</v>
      </c>
      <c r="K10" s="131">
        <v>45979</v>
      </c>
      <c r="L10" s="136">
        <v>45994</v>
      </c>
      <c r="M10" s="142">
        <v>100</v>
      </c>
      <c r="N10" s="134" t="s">
        <v>137</v>
      </c>
    </row>
    <row r="11" spans="1:14" ht="40.5" hidden="1" x14ac:dyDescent="0.35">
      <c r="A11" s="74"/>
      <c r="B11" s="74"/>
      <c r="C11" s="74"/>
      <c r="D11" s="21">
        <v>7</v>
      </c>
      <c r="E11" s="21" t="s">
        <v>138</v>
      </c>
      <c r="F11" s="130" t="s">
        <v>139</v>
      </c>
      <c r="G11" s="11" t="s">
        <v>140</v>
      </c>
      <c r="H11" s="12">
        <v>163548</v>
      </c>
      <c r="I11" s="131">
        <v>45965</v>
      </c>
      <c r="J11" s="132" t="s">
        <v>141</v>
      </c>
      <c r="K11" s="131">
        <v>45979</v>
      </c>
      <c r="L11" s="136">
        <v>45994</v>
      </c>
      <c r="M11" s="134">
        <v>100</v>
      </c>
      <c r="N11" s="134" t="s">
        <v>142</v>
      </c>
    </row>
    <row r="12" spans="1:14" ht="21" x14ac:dyDescent="0.35">
      <c r="A12" s="74"/>
      <c r="B12" s="74"/>
      <c r="C12" s="74"/>
      <c r="D12" s="129">
        <v>8</v>
      </c>
      <c r="E12" s="21" t="s">
        <v>143</v>
      </c>
      <c r="F12" s="10" t="s">
        <v>144</v>
      </c>
      <c r="G12" s="11" t="s">
        <v>145</v>
      </c>
      <c r="H12" s="12">
        <v>9225</v>
      </c>
      <c r="I12" s="141">
        <v>45959</v>
      </c>
      <c r="J12" s="132" t="s">
        <v>146</v>
      </c>
      <c r="K12" s="131">
        <v>45979</v>
      </c>
      <c r="L12" s="141">
        <v>45994</v>
      </c>
      <c r="M12" s="142">
        <v>102</v>
      </c>
      <c r="N12" s="134" t="s">
        <v>147</v>
      </c>
    </row>
    <row r="13" spans="1:14" ht="25.5" hidden="1" customHeight="1" x14ac:dyDescent="0.35">
      <c r="A13" s="74"/>
      <c r="B13" s="74"/>
      <c r="C13" s="74"/>
      <c r="D13" s="21">
        <v>9</v>
      </c>
      <c r="E13" s="21" t="s">
        <v>148</v>
      </c>
      <c r="F13" s="10" t="s">
        <v>149</v>
      </c>
      <c r="G13" s="10" t="s">
        <v>145</v>
      </c>
      <c r="H13" s="12">
        <v>6786</v>
      </c>
      <c r="I13" s="13">
        <v>45938</v>
      </c>
      <c r="J13" s="132" t="s">
        <v>150</v>
      </c>
      <c r="K13" s="131">
        <v>45980</v>
      </c>
      <c r="L13" s="136">
        <v>45995</v>
      </c>
      <c r="M13" s="134">
        <v>100</v>
      </c>
      <c r="N13" s="134" t="s">
        <v>147</v>
      </c>
    </row>
    <row r="14" spans="1:14" ht="40.5" x14ac:dyDescent="0.35">
      <c r="A14" s="74"/>
      <c r="B14" s="74"/>
      <c r="C14" s="74"/>
      <c r="D14" s="129">
        <v>10</v>
      </c>
      <c r="E14" s="21" t="s">
        <v>151</v>
      </c>
      <c r="F14" s="130" t="s">
        <v>152</v>
      </c>
      <c r="G14" s="11" t="s">
        <v>153</v>
      </c>
      <c r="H14" s="12">
        <v>134090.20000000001</v>
      </c>
      <c r="I14" s="131">
        <v>45959</v>
      </c>
      <c r="J14" s="132" t="s">
        <v>154</v>
      </c>
      <c r="K14" s="131">
        <v>45980</v>
      </c>
      <c r="L14" s="136">
        <v>45995</v>
      </c>
      <c r="M14" s="134">
        <v>102</v>
      </c>
      <c r="N14" s="134" t="s">
        <v>155</v>
      </c>
    </row>
    <row r="15" spans="1:14" ht="32.25" hidden="1" customHeight="1" x14ac:dyDescent="0.35">
      <c r="A15" s="74"/>
      <c r="B15" s="74"/>
      <c r="C15" s="74"/>
      <c r="D15" s="21">
        <v>11</v>
      </c>
      <c r="E15" s="21">
        <v>66598</v>
      </c>
      <c r="F15" s="10" t="s">
        <v>156</v>
      </c>
      <c r="G15" s="10" t="s">
        <v>157</v>
      </c>
      <c r="H15" s="12">
        <v>33262.33</v>
      </c>
      <c r="I15" s="141">
        <v>45986</v>
      </c>
      <c r="J15" s="132" t="s">
        <v>158</v>
      </c>
      <c r="K15" s="131">
        <v>45981</v>
      </c>
      <c r="L15" s="136">
        <v>45981</v>
      </c>
      <c r="M15" s="134">
        <v>100</v>
      </c>
      <c r="N15" s="134" t="s">
        <v>159</v>
      </c>
    </row>
    <row r="16" spans="1:14" ht="21" hidden="1" x14ac:dyDescent="0.35">
      <c r="A16" s="74"/>
      <c r="B16" s="74"/>
      <c r="C16" s="74"/>
      <c r="D16" s="129">
        <v>12</v>
      </c>
      <c r="E16" s="21">
        <v>665883</v>
      </c>
      <c r="F16" s="10" t="s">
        <v>156</v>
      </c>
      <c r="G16" s="11" t="s">
        <v>157</v>
      </c>
      <c r="H16" s="12">
        <v>1978250</v>
      </c>
      <c r="I16" s="13">
        <v>45986</v>
      </c>
      <c r="J16" s="132" t="s">
        <v>160</v>
      </c>
      <c r="K16" s="131">
        <v>45981</v>
      </c>
      <c r="L16" s="136">
        <v>45981</v>
      </c>
      <c r="M16" s="134">
        <v>100</v>
      </c>
      <c r="N16" s="134" t="s">
        <v>159</v>
      </c>
    </row>
    <row r="17" spans="1:14" ht="21" hidden="1" x14ac:dyDescent="0.35">
      <c r="A17" s="74"/>
      <c r="B17" s="74"/>
      <c r="C17" s="74"/>
      <c r="D17" s="21">
        <v>13</v>
      </c>
      <c r="E17" s="21">
        <v>66995</v>
      </c>
      <c r="F17" s="10" t="s">
        <v>156</v>
      </c>
      <c r="G17" s="10" t="s">
        <v>157</v>
      </c>
      <c r="H17" s="12">
        <v>9847724.9800000004</v>
      </c>
      <c r="I17" s="141">
        <v>45986</v>
      </c>
      <c r="J17" s="132" t="s">
        <v>161</v>
      </c>
      <c r="K17" s="131">
        <v>45981</v>
      </c>
      <c r="L17" s="136">
        <v>45981</v>
      </c>
      <c r="M17" s="134">
        <v>100</v>
      </c>
      <c r="N17" s="134" t="s">
        <v>159</v>
      </c>
    </row>
    <row r="18" spans="1:14" ht="21" hidden="1" x14ac:dyDescent="0.35">
      <c r="A18" s="74"/>
      <c r="B18" s="74"/>
      <c r="C18" s="74" t="s">
        <v>162</v>
      </c>
      <c r="D18" s="129">
        <v>14</v>
      </c>
      <c r="E18" s="9" t="s">
        <v>163</v>
      </c>
      <c r="F18" s="10" t="s">
        <v>164</v>
      </c>
      <c r="G18" s="11" t="s">
        <v>165</v>
      </c>
      <c r="H18" s="12">
        <v>32800</v>
      </c>
      <c r="I18" s="13">
        <v>45958</v>
      </c>
      <c r="J18" s="132" t="s">
        <v>166</v>
      </c>
      <c r="K18" s="131">
        <v>45981</v>
      </c>
      <c r="L18" s="136">
        <v>45996</v>
      </c>
      <c r="M18" s="134">
        <v>100</v>
      </c>
      <c r="N18" s="134" t="s">
        <v>167</v>
      </c>
    </row>
    <row r="19" spans="1:14" ht="21" hidden="1" x14ac:dyDescent="0.35">
      <c r="A19" s="74"/>
      <c r="B19" s="74"/>
      <c r="C19" s="74"/>
      <c r="D19" s="21">
        <v>15</v>
      </c>
      <c r="E19" s="21" t="s">
        <v>168</v>
      </c>
      <c r="F19" s="10" t="s">
        <v>169</v>
      </c>
      <c r="G19" s="11" t="s">
        <v>165</v>
      </c>
      <c r="H19" s="12">
        <v>65600</v>
      </c>
      <c r="I19" s="141">
        <v>45958</v>
      </c>
      <c r="J19" s="132" t="s">
        <v>170</v>
      </c>
      <c r="K19" s="131">
        <v>45981</v>
      </c>
      <c r="L19" s="136">
        <v>45996</v>
      </c>
      <c r="M19" s="134">
        <v>100</v>
      </c>
      <c r="N19" s="134" t="s">
        <v>171</v>
      </c>
    </row>
    <row r="20" spans="1:14" ht="21" hidden="1" x14ac:dyDescent="0.35">
      <c r="A20" s="74"/>
      <c r="B20" s="74"/>
      <c r="C20" s="74"/>
      <c r="D20" s="129">
        <v>16</v>
      </c>
      <c r="E20" s="21" t="s">
        <v>172</v>
      </c>
      <c r="F20" s="10" t="s">
        <v>173</v>
      </c>
      <c r="G20" s="11" t="s">
        <v>165</v>
      </c>
      <c r="H20" s="12">
        <v>31446.25</v>
      </c>
      <c r="I20" s="141">
        <v>45946</v>
      </c>
      <c r="J20" s="132" t="s">
        <v>174</v>
      </c>
      <c r="K20" s="131">
        <v>45981</v>
      </c>
      <c r="L20" s="136">
        <v>45996</v>
      </c>
      <c r="M20" s="134">
        <v>100</v>
      </c>
      <c r="N20" s="134" t="s">
        <v>171</v>
      </c>
    </row>
    <row r="21" spans="1:14" ht="21" hidden="1" x14ac:dyDescent="0.35">
      <c r="A21" s="74"/>
      <c r="B21" s="74"/>
      <c r="C21" s="74"/>
      <c r="D21" s="21">
        <v>17</v>
      </c>
      <c r="E21" s="21">
        <v>67895</v>
      </c>
      <c r="F21" s="10" t="s">
        <v>156</v>
      </c>
      <c r="G21" s="10" t="s">
        <v>157</v>
      </c>
      <c r="H21" s="12">
        <v>534727.49</v>
      </c>
      <c r="I21" s="141">
        <v>45986</v>
      </c>
      <c r="J21" s="132" t="s">
        <v>175</v>
      </c>
      <c r="K21" s="131">
        <v>45982</v>
      </c>
      <c r="L21" s="136">
        <v>45992</v>
      </c>
      <c r="M21" s="134">
        <v>100</v>
      </c>
      <c r="N21" s="134" t="s">
        <v>159</v>
      </c>
    </row>
    <row r="22" spans="1:14" ht="21" x14ac:dyDescent="0.35">
      <c r="A22" s="74"/>
      <c r="B22" s="74"/>
      <c r="C22" s="74"/>
      <c r="D22" s="129">
        <v>18</v>
      </c>
      <c r="E22" s="21">
        <v>66566</v>
      </c>
      <c r="F22" s="10" t="s">
        <v>156</v>
      </c>
      <c r="G22" s="11" t="s">
        <v>157</v>
      </c>
      <c r="H22" s="12">
        <v>816166.67</v>
      </c>
      <c r="I22" s="141">
        <v>45986</v>
      </c>
      <c r="J22" s="132" t="s">
        <v>176</v>
      </c>
      <c r="K22" s="131">
        <v>45985</v>
      </c>
      <c r="L22" s="136">
        <v>45995</v>
      </c>
      <c r="M22" s="134">
        <v>102</v>
      </c>
      <c r="N22" s="143" t="s">
        <v>177</v>
      </c>
    </row>
    <row r="23" spans="1:14" ht="40.5" x14ac:dyDescent="0.35">
      <c r="A23" s="74"/>
      <c r="B23" s="74"/>
      <c r="C23" s="74"/>
      <c r="D23" s="21">
        <v>19</v>
      </c>
      <c r="E23" s="21" t="s">
        <v>178</v>
      </c>
      <c r="F23" s="10" t="s">
        <v>179</v>
      </c>
      <c r="G23" s="11" t="s">
        <v>180</v>
      </c>
      <c r="H23" s="12">
        <v>37885.58</v>
      </c>
      <c r="I23" s="141">
        <v>45966</v>
      </c>
      <c r="J23" s="132" t="s">
        <v>181</v>
      </c>
      <c r="K23" s="131">
        <v>45985</v>
      </c>
      <c r="L23" s="136">
        <v>46000</v>
      </c>
      <c r="M23" s="134">
        <v>102</v>
      </c>
      <c r="N23" s="143" t="s">
        <v>182</v>
      </c>
    </row>
    <row r="24" spans="1:14" ht="40.5" x14ac:dyDescent="0.35">
      <c r="A24" s="74"/>
      <c r="B24" s="74"/>
      <c r="C24" s="74"/>
      <c r="D24" s="129">
        <v>20</v>
      </c>
      <c r="E24" s="21" t="s">
        <v>183</v>
      </c>
      <c r="F24" s="10" t="s">
        <v>184</v>
      </c>
      <c r="G24" s="11" t="s">
        <v>185</v>
      </c>
      <c r="H24" s="12">
        <v>458652.72</v>
      </c>
      <c r="I24" s="141">
        <v>45966</v>
      </c>
      <c r="J24" s="132" t="s">
        <v>186</v>
      </c>
      <c r="K24" s="131">
        <v>45985</v>
      </c>
      <c r="L24" s="136">
        <v>46000</v>
      </c>
      <c r="M24" s="134">
        <v>102</v>
      </c>
      <c r="N24" s="143" t="s">
        <v>187</v>
      </c>
    </row>
    <row r="25" spans="1:14" ht="40.5" x14ac:dyDescent="0.35">
      <c r="A25" s="74"/>
      <c r="B25" s="74"/>
      <c r="C25" s="74"/>
      <c r="D25" s="129">
        <v>21</v>
      </c>
      <c r="E25" s="21" t="s">
        <v>188</v>
      </c>
      <c r="F25" s="10" t="s">
        <v>189</v>
      </c>
      <c r="G25" s="11" t="s">
        <v>190</v>
      </c>
      <c r="H25" s="12">
        <v>107026</v>
      </c>
      <c r="I25" s="141">
        <v>45978</v>
      </c>
      <c r="J25" s="132" t="s">
        <v>191</v>
      </c>
      <c r="K25" s="131">
        <v>45985</v>
      </c>
      <c r="L25" s="136">
        <v>46000</v>
      </c>
      <c r="M25" s="134">
        <v>102</v>
      </c>
      <c r="N25" s="143" t="s">
        <v>192</v>
      </c>
    </row>
    <row r="26" spans="1:14" ht="42.75" customHeight="1" x14ac:dyDescent="0.35">
      <c r="A26" s="74"/>
      <c r="B26" s="74"/>
      <c r="C26" s="74"/>
      <c r="D26" s="129">
        <v>22</v>
      </c>
      <c r="E26" s="21" t="s">
        <v>193</v>
      </c>
      <c r="F26" s="10" t="s">
        <v>194</v>
      </c>
      <c r="G26" s="11" t="s">
        <v>195</v>
      </c>
      <c r="H26" s="12">
        <v>199635.94</v>
      </c>
      <c r="I26" s="141">
        <v>45972</v>
      </c>
      <c r="J26" s="132" t="s">
        <v>196</v>
      </c>
      <c r="K26" s="131">
        <v>45985</v>
      </c>
      <c r="L26" s="136">
        <v>46000</v>
      </c>
      <c r="M26" s="134">
        <v>102</v>
      </c>
      <c r="N26" s="143" t="s">
        <v>197</v>
      </c>
    </row>
    <row r="27" spans="1:14" ht="24.75" customHeight="1" x14ac:dyDescent="0.35">
      <c r="A27" s="74"/>
      <c r="B27" s="74"/>
      <c r="C27" s="74"/>
      <c r="D27" s="129">
        <v>23</v>
      </c>
      <c r="E27" s="21" t="s">
        <v>198</v>
      </c>
      <c r="F27" s="10" t="s">
        <v>199</v>
      </c>
      <c r="G27" s="11" t="s">
        <v>200</v>
      </c>
      <c r="H27" s="12">
        <v>74888.72</v>
      </c>
      <c r="I27" s="141">
        <v>45945</v>
      </c>
      <c r="J27" s="132" t="s">
        <v>201</v>
      </c>
      <c r="K27" s="131">
        <v>45985</v>
      </c>
      <c r="L27" s="136">
        <v>46000</v>
      </c>
      <c r="M27" s="134">
        <v>102</v>
      </c>
      <c r="N27" s="143" t="s">
        <v>202</v>
      </c>
    </row>
    <row r="28" spans="1:14" ht="24.75" customHeight="1" x14ac:dyDescent="0.35">
      <c r="A28" s="74"/>
      <c r="B28" s="74"/>
      <c r="C28" s="74"/>
      <c r="D28" s="129">
        <v>24</v>
      </c>
      <c r="E28" s="21">
        <v>68431</v>
      </c>
      <c r="F28" s="10" t="s">
        <v>156</v>
      </c>
      <c r="G28" s="11" t="s">
        <v>157</v>
      </c>
      <c r="H28" s="12">
        <v>4132583.31</v>
      </c>
      <c r="I28" s="141">
        <v>45986</v>
      </c>
      <c r="J28" s="132" t="s">
        <v>203</v>
      </c>
      <c r="K28" s="131">
        <v>45985</v>
      </c>
      <c r="L28" s="136">
        <v>45995</v>
      </c>
      <c r="M28" s="134">
        <v>102</v>
      </c>
      <c r="N28" s="134" t="s">
        <v>159</v>
      </c>
    </row>
    <row r="29" spans="1:14" ht="24.75" hidden="1" customHeight="1" x14ac:dyDescent="0.35">
      <c r="A29" s="74"/>
      <c r="B29" s="74"/>
      <c r="C29" s="74"/>
      <c r="D29" s="129">
        <v>25</v>
      </c>
      <c r="E29" s="21">
        <v>68478</v>
      </c>
      <c r="F29" s="10" t="s">
        <v>156</v>
      </c>
      <c r="G29" s="11" t="s">
        <v>157</v>
      </c>
      <c r="H29" s="12">
        <v>86547.08</v>
      </c>
      <c r="I29" s="141">
        <v>45986</v>
      </c>
      <c r="J29" s="132" t="s">
        <v>204</v>
      </c>
      <c r="K29" s="131">
        <v>45985</v>
      </c>
      <c r="L29" s="136">
        <v>45995</v>
      </c>
      <c r="M29" s="134">
        <v>100</v>
      </c>
      <c r="N29" s="143" t="s">
        <v>159</v>
      </c>
    </row>
    <row r="30" spans="1:14" ht="24.75" customHeight="1" x14ac:dyDescent="0.35">
      <c r="A30" s="74"/>
      <c r="B30" s="74"/>
      <c r="C30" s="74"/>
      <c r="D30" s="129">
        <v>26</v>
      </c>
      <c r="E30" s="21">
        <v>69061</v>
      </c>
      <c r="F30" s="10" t="s">
        <v>156</v>
      </c>
      <c r="G30" s="11" t="s">
        <v>157</v>
      </c>
      <c r="H30" s="12">
        <v>216897.17</v>
      </c>
      <c r="I30" s="141">
        <v>45986</v>
      </c>
      <c r="J30" s="132" t="s">
        <v>205</v>
      </c>
      <c r="K30" s="131">
        <v>45986</v>
      </c>
      <c r="L30" s="136">
        <v>45996</v>
      </c>
      <c r="M30" s="134">
        <v>102</v>
      </c>
      <c r="N30" s="143" t="s">
        <v>159</v>
      </c>
    </row>
    <row r="31" spans="1:14" ht="21" x14ac:dyDescent="0.35">
      <c r="A31" s="74"/>
      <c r="B31" s="74"/>
      <c r="C31" s="74"/>
      <c r="D31" s="129">
        <v>27</v>
      </c>
      <c r="E31" s="21">
        <v>69062</v>
      </c>
      <c r="F31" s="10" t="s">
        <v>156</v>
      </c>
      <c r="G31" s="11" t="s">
        <v>157</v>
      </c>
      <c r="H31" s="12">
        <v>38750</v>
      </c>
      <c r="I31" s="141">
        <v>45986</v>
      </c>
      <c r="J31" s="132" t="s">
        <v>206</v>
      </c>
      <c r="K31" s="131">
        <v>45986</v>
      </c>
      <c r="L31" s="136">
        <v>45996</v>
      </c>
      <c r="M31" s="134">
        <v>102</v>
      </c>
      <c r="N31" s="143" t="s">
        <v>159</v>
      </c>
    </row>
    <row r="32" spans="1:14" ht="21" hidden="1" x14ac:dyDescent="0.35">
      <c r="A32" s="74"/>
      <c r="B32" s="74"/>
      <c r="C32" s="74"/>
      <c r="D32" s="129">
        <v>28</v>
      </c>
      <c r="E32" s="21" t="s">
        <v>207</v>
      </c>
      <c r="F32" s="10" t="s">
        <v>208</v>
      </c>
      <c r="G32" s="11" t="s">
        <v>209</v>
      </c>
      <c r="H32" s="12">
        <v>18744.900000000001</v>
      </c>
      <c r="I32" s="141">
        <v>45966</v>
      </c>
      <c r="J32" s="132" t="s">
        <v>210</v>
      </c>
      <c r="K32" s="131">
        <v>45986</v>
      </c>
      <c r="L32" s="136">
        <v>46001</v>
      </c>
      <c r="M32" s="134">
        <v>100</v>
      </c>
      <c r="N32" s="143" t="s">
        <v>211</v>
      </c>
    </row>
    <row r="33" spans="1:14" ht="21" x14ac:dyDescent="0.35">
      <c r="A33" s="74"/>
      <c r="B33" s="74"/>
      <c r="C33" s="74"/>
      <c r="D33" s="129">
        <v>29</v>
      </c>
      <c r="E33" s="21">
        <v>70629</v>
      </c>
      <c r="F33" s="10" t="s">
        <v>156</v>
      </c>
      <c r="G33" s="11" t="s">
        <v>212</v>
      </c>
      <c r="H33" s="12">
        <v>3377.5</v>
      </c>
      <c r="I33" s="141">
        <v>45986</v>
      </c>
      <c r="J33" s="132" t="s">
        <v>213</v>
      </c>
      <c r="K33" s="131">
        <v>45988</v>
      </c>
      <c r="L33" s="136">
        <v>45998</v>
      </c>
      <c r="M33" s="134">
        <v>102</v>
      </c>
      <c r="N33" s="143" t="s">
        <v>214</v>
      </c>
    </row>
    <row r="34" spans="1:14" ht="21" x14ac:dyDescent="0.35">
      <c r="A34" s="74"/>
      <c r="B34" s="74"/>
      <c r="C34" s="74"/>
      <c r="D34" s="129">
        <v>30</v>
      </c>
      <c r="E34" s="21">
        <v>70634</v>
      </c>
      <c r="F34" s="10" t="s">
        <v>156</v>
      </c>
      <c r="G34" s="11" t="s">
        <v>215</v>
      </c>
      <c r="H34" s="12">
        <v>22993.89</v>
      </c>
      <c r="I34" s="141">
        <v>45986</v>
      </c>
      <c r="J34" s="132" t="s">
        <v>216</v>
      </c>
      <c r="K34" s="131">
        <v>45988</v>
      </c>
      <c r="L34" s="136">
        <v>45998</v>
      </c>
      <c r="M34" s="134">
        <v>102</v>
      </c>
      <c r="N34" s="143" t="s">
        <v>214</v>
      </c>
    </row>
    <row r="35" spans="1:14" ht="40.5" hidden="1" x14ac:dyDescent="0.35">
      <c r="A35" s="74"/>
      <c r="B35" s="74"/>
      <c r="C35" s="74"/>
      <c r="D35" s="129">
        <v>31</v>
      </c>
      <c r="E35" s="9" t="s">
        <v>217</v>
      </c>
      <c r="F35" s="10" t="s">
        <v>218</v>
      </c>
      <c r="G35" s="11" t="s">
        <v>219</v>
      </c>
      <c r="H35" s="12">
        <v>205078.63</v>
      </c>
      <c r="I35" s="141">
        <v>45911</v>
      </c>
      <c r="J35" s="132" t="s">
        <v>220</v>
      </c>
      <c r="K35" s="131">
        <v>45989</v>
      </c>
      <c r="L35" s="136">
        <v>46004</v>
      </c>
      <c r="M35" s="134">
        <v>100</v>
      </c>
      <c r="N35" s="143" t="s">
        <v>221</v>
      </c>
    </row>
    <row r="36" spans="1:14" ht="23.25" hidden="1" x14ac:dyDescent="0.35">
      <c r="D36" s="179" t="s">
        <v>64</v>
      </c>
      <c r="E36" s="180"/>
      <c r="F36" s="180"/>
      <c r="G36" s="181"/>
      <c r="H36" s="144">
        <f>SUM(H5:H35)</f>
        <v>20628744.809999999</v>
      </c>
      <c r="I36" s="145"/>
      <c r="J36" s="132"/>
      <c r="K36" s="145"/>
      <c r="L36" s="146"/>
      <c r="M36" s="147"/>
      <c r="N36" s="147"/>
    </row>
    <row r="37" spans="1:14" ht="20.25" x14ac:dyDescent="0.3">
      <c r="D37" s="82"/>
      <c r="E37" s="82"/>
      <c r="F37" s="148"/>
      <c r="G37" s="82"/>
      <c r="H37" s="82"/>
      <c r="I37" s="82"/>
      <c r="J37" s="82"/>
      <c r="K37" s="149"/>
      <c r="L37" s="82"/>
      <c r="M37" s="84"/>
      <c r="N37" s="84"/>
    </row>
    <row r="38" spans="1:14" ht="20.25" x14ac:dyDescent="0.3">
      <c r="D38" s="82"/>
      <c r="E38" s="82"/>
      <c r="F38" s="148"/>
      <c r="G38" s="82"/>
      <c r="H38" s="82"/>
      <c r="I38" s="82"/>
      <c r="J38" s="82"/>
      <c r="K38" s="82"/>
      <c r="L38" s="82"/>
      <c r="M38" s="84"/>
      <c r="N38" s="84"/>
    </row>
    <row r="39" spans="1:14" ht="20.25" x14ac:dyDescent="0.3">
      <c r="D39" s="82"/>
      <c r="E39" s="82"/>
      <c r="F39" s="148"/>
      <c r="G39" s="82"/>
      <c r="H39" s="82"/>
      <c r="I39" s="82"/>
      <c r="J39" s="82"/>
      <c r="K39" s="82"/>
      <c r="L39" s="82"/>
      <c r="M39" s="84"/>
      <c r="N39" s="84"/>
    </row>
    <row r="40" spans="1:14" ht="20.25" x14ac:dyDescent="0.3">
      <c r="D40" s="82"/>
      <c r="E40" s="82"/>
      <c r="F40" s="148"/>
      <c r="G40" s="82"/>
      <c r="H40" s="150"/>
      <c r="I40" s="82"/>
      <c r="J40" s="82"/>
      <c r="K40" s="82"/>
      <c r="L40" s="82"/>
      <c r="M40" s="84"/>
      <c r="N40" s="84"/>
    </row>
    <row r="41" spans="1:14" ht="20.25" x14ac:dyDescent="0.3">
      <c r="D41" s="77"/>
      <c r="E41" s="151"/>
      <c r="G41" s="152"/>
      <c r="H41" s="152"/>
      <c r="I41" s="152"/>
      <c r="J41" s="82"/>
      <c r="K41" s="82"/>
      <c r="L41" s="82"/>
      <c r="M41" s="84"/>
      <c r="N41" s="84"/>
    </row>
    <row r="42" spans="1:14" ht="20.25" x14ac:dyDescent="0.3">
      <c r="D42" s="82"/>
      <c r="E42" s="151"/>
      <c r="F42" s="89"/>
      <c r="G42" s="82"/>
      <c r="H42" s="79"/>
      <c r="I42" s="82"/>
      <c r="J42" s="82"/>
      <c r="K42" s="82"/>
      <c r="L42" s="82"/>
      <c r="M42" s="84"/>
      <c r="N42" s="84"/>
    </row>
    <row r="43" spans="1:14" ht="20.25" x14ac:dyDescent="0.3">
      <c r="D43" s="77"/>
      <c r="E43" s="82"/>
      <c r="F43" s="148"/>
      <c r="G43" s="82"/>
      <c r="H43" s="82"/>
      <c r="I43" s="79"/>
      <c r="J43" s="82"/>
      <c r="K43" s="82"/>
      <c r="L43" s="82"/>
      <c r="M43" s="84"/>
      <c r="N43" s="84"/>
    </row>
    <row r="44" spans="1:14" ht="20.25" x14ac:dyDescent="0.3">
      <c r="D44" s="154" t="s">
        <v>89</v>
      </c>
      <c r="E44" s="154"/>
      <c r="F44" s="148"/>
      <c r="G44" s="82"/>
      <c r="H44" s="82"/>
      <c r="I44" s="79"/>
      <c r="J44" s="82"/>
      <c r="K44" s="154" t="s">
        <v>91</v>
      </c>
      <c r="L44" s="154"/>
      <c r="M44" s="154"/>
      <c r="N44" s="84"/>
    </row>
    <row r="45" spans="1:14" ht="21" x14ac:dyDescent="0.35">
      <c r="D45" s="90"/>
      <c r="E45" s="90"/>
      <c r="F45" s="90"/>
      <c r="G45" s="90"/>
      <c r="H45" s="90"/>
      <c r="I45" s="90"/>
      <c r="J45" s="90"/>
      <c r="K45" s="90"/>
      <c r="L45" s="90"/>
      <c r="M45" s="91"/>
      <c r="N45" s="91"/>
    </row>
    <row r="46" spans="1:14" ht="21" x14ac:dyDescent="0.35">
      <c r="D46" s="90"/>
      <c r="E46" s="90"/>
      <c r="F46" s="90"/>
      <c r="G46" s="90"/>
      <c r="H46" s="90"/>
      <c r="I46" s="90"/>
      <c r="J46" s="90"/>
      <c r="K46" s="90"/>
      <c r="L46" s="90"/>
      <c r="M46" s="91"/>
      <c r="N46" s="91"/>
    </row>
    <row r="47" spans="1:14" ht="21" x14ac:dyDescent="0.35">
      <c r="D47" s="90"/>
      <c r="E47" s="90"/>
      <c r="F47" s="90"/>
      <c r="G47" s="90"/>
      <c r="H47" s="90"/>
      <c r="I47" s="90"/>
      <c r="J47" s="90"/>
      <c r="K47" s="90"/>
      <c r="L47" s="90"/>
      <c r="M47" s="91"/>
      <c r="N47" s="91"/>
    </row>
  </sheetData>
  <autoFilter ref="D4:N36" xr:uid="{CCDBE936-132B-405B-B4E9-A173D34320B1}">
    <filterColumn colId="9">
      <filters>
        <filter val="102"/>
      </filters>
    </filterColumn>
    <sortState xmlns:xlrd2="http://schemas.microsoft.com/office/spreadsheetml/2017/richdata2" ref="D5:N36">
      <sortCondition ref="J4"/>
    </sortState>
  </autoFilter>
  <mergeCells count="5">
    <mergeCell ref="D2:N2"/>
    <mergeCell ref="D3:N3"/>
    <mergeCell ref="D36:G36"/>
    <mergeCell ref="D44:E44"/>
    <mergeCell ref="K44:M44"/>
  </mergeCells>
  <pageMargins left="0.7" right="0.7" top="0.75" bottom="0.75" header="0.3" footer="0.3"/>
  <pageSetup paperSize="5" scale="40" fitToHeight="0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CEA9D708B57344CA68C55E7CF47B54F" ma:contentTypeVersion="18" ma:contentTypeDescription="Crear nuevo documento." ma:contentTypeScope="" ma:versionID="ee52b637b5023859b02a1cb2ae7fd044">
  <xsd:schema xmlns:xsd="http://www.w3.org/2001/XMLSchema" xmlns:xs="http://www.w3.org/2001/XMLSchema" xmlns:p="http://schemas.microsoft.com/office/2006/metadata/properties" xmlns:ns2="fe31c6d8-7f61-49d0-bcd2-7f4723375292" xmlns:ns3="7c4fcdda-f9b5-40b8-842f-ddd6d3501c38" targetNamespace="http://schemas.microsoft.com/office/2006/metadata/properties" ma:root="true" ma:fieldsID="bbbc4a30ada539ea74e4d01dee30b433" ns2:_="" ns3:_="">
    <xsd:import namespace="fe31c6d8-7f61-49d0-bcd2-7f4723375292"/>
    <xsd:import namespace="7c4fcdda-f9b5-40b8-842f-ddd6d3501c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31c6d8-7f61-49d0-bcd2-7f47233752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4fcdda-f9b5-40b8-842f-ddd6d3501c3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f024dc9-7381-4fbc-81c7-6f2b44c6452e}" ma:internalName="TaxCatchAll" ma:showField="CatchAllData" ma:web="7c4fcdda-f9b5-40b8-842f-ddd6d3501c3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e31c6d8-7f61-49d0-bcd2-7f4723375292">
      <Terms xmlns="http://schemas.microsoft.com/office/infopath/2007/PartnerControls"/>
    </lcf76f155ced4ddcb4097134ff3c332f>
    <TaxCatchAll xmlns="7c4fcdda-f9b5-40b8-842f-ddd6d3501c38" xsi:nil="true"/>
  </documentManagement>
</p:properties>
</file>

<file path=customXml/itemProps1.xml><?xml version="1.0" encoding="utf-8"?>
<ds:datastoreItem xmlns:ds="http://schemas.openxmlformats.org/officeDocument/2006/customXml" ds:itemID="{47CE9F82-1382-4B1E-9A06-D3F7A2D3D2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31c6d8-7f61-49d0-bcd2-7f4723375292"/>
    <ds:schemaRef ds:uri="7c4fcdda-f9b5-40b8-842f-ddd6d3501c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9FA263E-C90B-4E2A-94FE-CADB2B83C3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5063338-1E82-4DB5-B829-A89245469A64}">
  <ds:schemaRefs>
    <ds:schemaRef ds:uri="http://schemas.openxmlformats.org/package/2006/metadata/core-properties"/>
    <ds:schemaRef ds:uri="http://schemas.microsoft.com/office/2006/metadata/properties"/>
    <ds:schemaRef ds:uri="fe31c6d8-7f61-49d0-bcd2-7f4723375292"/>
    <ds:schemaRef ds:uri="http://purl.org/dc/elements/1.1/"/>
    <ds:schemaRef ds:uri="http://schemas.microsoft.com/office/2006/documentManagement/types"/>
    <ds:schemaRef ds:uri="7c4fcdda-f9b5-40b8-842f-ddd6d3501c38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CXP ENERO 2026</vt:lpstr>
      <vt:lpstr>CARGA FIJA ENERO 2026</vt:lpstr>
      <vt:lpstr>LIB TRANSITO ENERO 2026</vt:lpstr>
      <vt:lpstr>'CXP ENERO 2026'!Área_de_impresión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Miguel Rivera</dc:creator>
  <cp:keywords/>
  <dc:description/>
  <cp:lastModifiedBy>Narda Gil</cp:lastModifiedBy>
  <cp:revision/>
  <dcterms:created xsi:type="dcterms:W3CDTF">2026-02-06T19:14:36Z</dcterms:created>
  <dcterms:modified xsi:type="dcterms:W3CDTF">2026-02-12T19:25:21Z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0x010100ECEA9D708B57344CA68C55E7CF47B54F</vt:lpwstr>
  </property>
  <property fmtid="{D5CDD505-2E9C-101B-9397-08002B2CF9AE}" pid="3" name="MediaServiceImageTags">
    <vt:lpwstr/>
  </property>
</Properties>
</file>