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W:\Nomina Compartida\OAI\2026\FEBRERO\"/>
    </mc:Choice>
  </mc:AlternateContent>
  <xr:revisionPtr revIDLastSave="0" documentId="13_ncr:1_{50761244-A15A-4972-8E9B-E944CB396CF3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Probatorio'!$A$1:$W$52</definedName>
    <definedName name="_xlnm.Print_Titles" localSheetId="0">'Periodo Probatorio'!$1:$10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9" i="1" l="1"/>
  <c r="L39" i="1"/>
  <c r="M39" i="1"/>
  <c r="N39" i="1"/>
  <c r="S39" i="1" s="1"/>
  <c r="O39" i="1"/>
  <c r="U39" i="1"/>
  <c r="O37" i="1"/>
  <c r="N37" i="1"/>
  <c r="M37" i="1"/>
  <c r="L37" i="1"/>
  <c r="U37" i="1" s="1"/>
  <c r="K37" i="1"/>
  <c r="T37" i="1" l="1"/>
  <c r="V37" i="1" s="1"/>
  <c r="T39" i="1"/>
  <c r="V39" i="1" s="1"/>
  <c r="S37" i="1"/>
  <c r="J41" i="1" l="1"/>
  <c r="P41" i="1"/>
  <c r="Q41" i="1"/>
  <c r="R41" i="1"/>
  <c r="I41" i="1"/>
  <c r="O40" i="1"/>
  <c r="N40" i="1"/>
  <c r="M40" i="1"/>
  <c r="L40" i="1"/>
  <c r="K40" i="1"/>
  <c r="K38" i="1"/>
  <c r="L38" i="1"/>
  <c r="M38" i="1"/>
  <c r="N38" i="1"/>
  <c r="O38" i="1"/>
  <c r="K36" i="1"/>
  <c r="L36" i="1"/>
  <c r="M36" i="1"/>
  <c r="N36" i="1"/>
  <c r="O36" i="1"/>
  <c r="T40" i="1" l="1"/>
  <c r="V40" i="1" s="1"/>
  <c r="U38" i="1"/>
  <c r="U40" i="1"/>
  <c r="S40" i="1"/>
  <c r="U36" i="1"/>
  <c r="S38" i="1"/>
  <c r="T38" i="1"/>
  <c r="V38" i="1" s="1"/>
  <c r="S36" i="1"/>
  <c r="T36" i="1"/>
  <c r="V36" i="1" s="1"/>
  <c r="O15" i="1" l="1"/>
  <c r="N15" i="1"/>
  <c r="M15" i="1"/>
  <c r="L15" i="1"/>
  <c r="K15" i="1"/>
  <c r="T15" i="1" l="1"/>
  <c r="V15" i="1" s="1"/>
  <c r="U15" i="1"/>
  <c r="S15" i="1"/>
  <c r="O35" i="1" l="1"/>
  <c r="N35" i="1"/>
  <c r="M35" i="1"/>
  <c r="L35" i="1"/>
  <c r="K35" i="1"/>
  <c r="O34" i="1"/>
  <c r="N34" i="1"/>
  <c r="M34" i="1"/>
  <c r="L34" i="1"/>
  <c r="K34" i="1"/>
  <c r="U35" i="1" l="1"/>
  <c r="T35" i="1"/>
  <c r="V35" i="1" s="1"/>
  <c r="T34" i="1"/>
  <c r="V34" i="1" s="1"/>
  <c r="S34" i="1"/>
  <c r="S35" i="1"/>
  <c r="U34" i="1"/>
  <c r="K32" i="1" l="1"/>
  <c r="K33" i="1"/>
  <c r="N32" i="1"/>
  <c r="M32" i="1"/>
  <c r="L32" i="1"/>
  <c r="O33" i="1"/>
  <c r="N33" i="1"/>
  <c r="T33" i="1" s="1"/>
  <c r="V33" i="1" s="1"/>
  <c r="M33" i="1"/>
  <c r="L33" i="1"/>
  <c r="O32" i="1"/>
  <c r="O31" i="1"/>
  <c r="N31" i="1"/>
  <c r="M31" i="1"/>
  <c r="L31" i="1"/>
  <c r="K31" i="1"/>
  <c r="T32" i="1" l="1"/>
  <c r="V32" i="1" s="1"/>
  <c r="S32" i="1"/>
  <c r="U33" i="1"/>
  <c r="S33" i="1"/>
  <c r="U31" i="1"/>
  <c r="T31" i="1"/>
  <c r="V31" i="1" s="1"/>
  <c r="U32" i="1"/>
  <c r="S31" i="1"/>
  <c r="O30" i="1"/>
  <c r="N30" i="1"/>
  <c r="M30" i="1"/>
  <c r="L30" i="1"/>
  <c r="K30" i="1"/>
  <c r="O29" i="1"/>
  <c r="N29" i="1"/>
  <c r="M29" i="1"/>
  <c r="L29" i="1"/>
  <c r="K29" i="1"/>
  <c r="O28" i="1"/>
  <c r="N28" i="1"/>
  <c r="M28" i="1"/>
  <c r="L28" i="1"/>
  <c r="K28" i="1"/>
  <c r="O27" i="1"/>
  <c r="N27" i="1"/>
  <c r="M27" i="1"/>
  <c r="L27" i="1"/>
  <c r="K27" i="1"/>
  <c r="K26" i="1"/>
  <c r="L26" i="1"/>
  <c r="M26" i="1"/>
  <c r="N26" i="1"/>
  <c r="O26" i="1"/>
  <c r="K25" i="1"/>
  <c r="L25" i="1"/>
  <c r="M25" i="1"/>
  <c r="N25" i="1"/>
  <c r="O25" i="1"/>
  <c r="T30" i="1" l="1"/>
  <c r="V30" i="1" s="1"/>
  <c r="U30" i="1"/>
  <c r="T29" i="1"/>
  <c r="V29" i="1" s="1"/>
  <c r="S30" i="1"/>
  <c r="T28" i="1"/>
  <c r="V28" i="1" s="1"/>
  <c r="U29" i="1"/>
  <c r="S29" i="1"/>
  <c r="T26" i="1"/>
  <c r="V26" i="1" s="1"/>
  <c r="T27" i="1"/>
  <c r="V27" i="1" s="1"/>
  <c r="U28" i="1"/>
  <c r="S28" i="1"/>
  <c r="S26" i="1"/>
  <c r="U27" i="1"/>
  <c r="S27" i="1"/>
  <c r="U26" i="1"/>
  <c r="U25" i="1"/>
  <c r="S25" i="1"/>
  <c r="T25" i="1"/>
  <c r="O24" i="1"/>
  <c r="N24" i="1"/>
  <c r="M24" i="1"/>
  <c r="L24" i="1"/>
  <c r="K24" i="1"/>
  <c r="O23" i="1"/>
  <c r="N23" i="1"/>
  <c r="M23" i="1"/>
  <c r="L23" i="1"/>
  <c r="K23" i="1"/>
  <c r="O21" i="1"/>
  <c r="N21" i="1"/>
  <c r="M21" i="1"/>
  <c r="L21" i="1"/>
  <c r="K21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4" i="1"/>
  <c r="N14" i="1"/>
  <c r="M14" i="1"/>
  <c r="L14" i="1"/>
  <c r="K14" i="1"/>
  <c r="O13" i="1"/>
  <c r="N13" i="1"/>
  <c r="M13" i="1"/>
  <c r="L13" i="1"/>
  <c r="K13" i="1"/>
  <c r="O11" i="1"/>
  <c r="N11" i="1"/>
  <c r="M11" i="1"/>
  <c r="L11" i="1"/>
  <c r="K11" i="1"/>
  <c r="V25" i="1" l="1"/>
  <c r="T16" i="1"/>
  <c r="V16" i="1" s="1"/>
  <c r="T23" i="1"/>
  <c r="V23" i="1" s="1"/>
  <c r="S16" i="1"/>
  <c r="T17" i="1"/>
  <c r="V17" i="1" s="1"/>
  <c r="S18" i="1"/>
  <c r="S21" i="1"/>
  <c r="S23" i="1"/>
  <c r="T24" i="1"/>
  <c r="V24" i="1" s="1"/>
  <c r="T18" i="1"/>
  <c r="V18" i="1" s="1"/>
  <c r="U24" i="1"/>
  <c r="U18" i="1"/>
  <c r="T21" i="1"/>
  <c r="V21" i="1" s="1"/>
  <c r="U17" i="1"/>
  <c r="U21" i="1"/>
  <c r="S24" i="1"/>
  <c r="S17" i="1"/>
  <c r="U23" i="1"/>
  <c r="U16" i="1"/>
  <c r="U11" i="1"/>
  <c r="S13" i="1"/>
  <c r="T13" i="1"/>
  <c r="V13" i="1" s="1"/>
  <c r="U13" i="1"/>
  <c r="S14" i="1"/>
  <c r="U14" i="1"/>
  <c r="T14" i="1"/>
  <c r="V14" i="1" s="1"/>
  <c r="S11" i="1"/>
  <c r="T11" i="1"/>
  <c r="V11" i="1" l="1"/>
  <c r="K12" i="1"/>
  <c r="L12" i="1"/>
  <c r="M12" i="1"/>
  <c r="N12" i="1"/>
  <c r="O12" i="1"/>
  <c r="O20" i="1"/>
  <c r="N20" i="1"/>
  <c r="M20" i="1"/>
  <c r="L20" i="1"/>
  <c r="K20" i="1"/>
  <c r="O22" i="1"/>
  <c r="O19" i="1"/>
  <c r="N19" i="1"/>
  <c r="N22" i="1"/>
  <c r="M19" i="1"/>
  <c r="M22" i="1"/>
  <c r="L19" i="1"/>
  <c r="L22" i="1"/>
  <c r="K19" i="1"/>
  <c r="K22" i="1"/>
  <c r="N41" i="1" l="1"/>
  <c r="M41" i="1"/>
  <c r="L41" i="1"/>
  <c r="O41" i="1"/>
  <c r="K41" i="1"/>
  <c r="T19" i="1"/>
  <c r="V19" i="1" s="1"/>
  <c r="S19" i="1"/>
  <c r="U22" i="1"/>
  <c r="T20" i="1"/>
  <c r="S20" i="1"/>
  <c r="U19" i="1"/>
  <c r="U20" i="1"/>
  <c r="T22" i="1"/>
  <c r="V22" i="1" s="1"/>
  <c r="S22" i="1"/>
  <c r="U12" i="1"/>
  <c r="S12" i="1"/>
  <c r="T12" i="1"/>
  <c r="S41" i="1" l="1"/>
  <c r="T41" i="1"/>
  <c r="U41" i="1"/>
  <c r="V20" i="1"/>
  <c r="V12" i="1"/>
  <c r="V41" i="1" l="1"/>
</calcChain>
</file>

<file path=xl/sharedStrings.xml><?xml version="1.0" encoding="utf-8"?>
<sst xmlns="http://schemas.openxmlformats.org/spreadsheetml/2006/main" count="188" uniqueCount="114">
  <si>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</si>
  <si>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</si>
  <si>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</si>
  <si>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</si>
  <si>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</si>
  <si>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</si>
  <si>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</si>
  <si>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</si>
  <si>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</si>
  <si>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</si>
  <si>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</si>
  <si>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</si>
  <si>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</si>
  <si>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</si>
  <si>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</si>
  <si>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</si>
  <si>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</si>
  <si>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</si>
  <si>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</si>
  <si>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</si>
  <si>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</si>
  <si>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</si>
  <si>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</si>
  <si>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</si>
  <si>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</si>
  <si>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</si>
  <si>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</si>
  <si>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</si>
  <si>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</si>
  <si>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</si>
  <si>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</si>
  <si>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</si>
  <si>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</si>
  <si>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</si>
  <si>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</si>
  <si>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</si>
  <si>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</si>
  <si>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</si>
  <si>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</si>
  <si>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</si>
  <si>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</si>
  <si>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</si>
  <si>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</si>
  <si>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</si>
  <si>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</si>
  <si>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</si>
  <si>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</si>
  <si>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</si>
  <si>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</si>
  <si>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</si>
  <si>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</si>
  <si>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</si>
  <si>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</si>
  <si>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</si>
  <si>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</si>
  <si>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</si>
  <si>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</si>
  <si>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</si>
  <si>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FABIO CESAR BAEZ SURIEL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</si>
  <si>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</si>
  <si>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</si>
  <si>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</si>
  <si>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</si>
  <si>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</si>
  <si>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</si>
  <si>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</si>
  <si>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</si>
  <si>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</si>
  <si>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</si>
  <si>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</si>
  <si>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</si>
  <si>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</si>
  <si>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</si>
  <si>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</si>
  <si>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</si>
  <si>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</si>
  <si>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</si>
  <si>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</si>
  <si>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</si>
  <si>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</si>
  <si>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</si>
  <si>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</si>
  <si>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DIOMERQUIS REYES REYES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</si>
  <si>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</si>
  <si>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</si>
  <si>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</si>
  <si>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</si>
  <si>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</si>
  <si>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</si>
  <si>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</si>
  <si>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LUZ ESTALIA RAMIREZ ENCARNACION</t>
  </si>
  <si>
    <t>LISAIRY FELIZ BATISTA</t>
  </si>
  <si>
    <t>TECNICO CALIDAD EN LA GESTION</t>
  </si>
  <si>
    <t>ANALISTA DE CALIDAD EN LA GESTION</t>
  </si>
  <si>
    <t>HEIMY SUGEIDY URIBE BRITO</t>
  </si>
  <si>
    <t xml:space="preserve">DIRECCION ADMINISTRATIVA Y FINANCIERA </t>
  </si>
  <si>
    <t xml:space="preserve">DIRECTORA ADMINISTATIVA </t>
  </si>
  <si>
    <t>ENC. TRANSPORTACION</t>
  </si>
  <si>
    <t>TRANSPORTACION</t>
  </si>
  <si>
    <t>ENCARGADO</t>
  </si>
  <si>
    <t>REGLAMENTACION TECNICA</t>
  </si>
  <si>
    <t>ROCIO FRANCINA DE LA CRUZ CEDANO</t>
  </si>
  <si>
    <t>TEC. DE VERF. METROLOGICA</t>
  </si>
  <si>
    <t>ALBINO ANTONIO CUEVAS SANTANA</t>
  </si>
  <si>
    <t>EURIPIDES HERASME MEDINA</t>
  </si>
  <si>
    <t>DEPTO. DE METROLOGIA LEGAL</t>
  </si>
  <si>
    <t>ENCARGADO DE METROLOGIA</t>
  </si>
  <si>
    <t>Correspondiente al mes de febrero del año 2026</t>
  </si>
  <si>
    <t>ORQUIDEA ALEXANDRA ESPINAL ROSARIO</t>
  </si>
  <si>
    <t>DEPARTAMENTO COMUNICACIONES</t>
  </si>
  <si>
    <t>GESTOR DE REDES SOCIALES</t>
  </si>
  <si>
    <t>COORDINADOR DE CALIDAD</t>
  </si>
  <si>
    <t>DEPTO. DE METROLOGIA INDUSTRIAL</t>
  </si>
  <si>
    <t>ALBERTO CRUZ BERNARD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</si>
</sst>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4" fillId="0" borderId="0" xfId="0" applyFont="1"/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 readingOrder="1"/>
    </xf>
    <xf numFmtId="0" fontId="19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vertical="center" wrapText="1" readingOrder="1"/>
    </xf>
    <xf numFmtId="4" fontId="15" fillId="0" borderId="1" xfId="0" applyNumberFormat="1" applyFont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wrapText="1"/>
    </xf>
    <xf numFmtId="165" fontId="15" fillId="0" borderId="1" xfId="0" applyNumberFormat="1" applyFont="1" applyBorder="1" applyAlignment="1">
      <alignment horizontal="center" wrapText="1" readingOrder="1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0</xdr:row>
      <xdr:rowOff>0</xdr:rowOff>
    </xdr:from>
    <xdr:to>
      <xdr:col>1</xdr:col>
      <xdr:colOff>1679864</xdr:colOff>
      <xdr:row>2</xdr:row>
      <xdr:rowOff>565357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0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6</xdr:col>
      <xdr:colOff>740284</xdr:colOff>
      <xdr:row>42</xdr:row>
      <xdr:rowOff>18854</xdr:rowOff>
    </xdr:from>
    <xdr:to>
      <xdr:col>8</xdr:col>
      <xdr:colOff>823348</xdr:colOff>
      <xdr:row>49</xdr:row>
      <xdr:rowOff>209874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3547" y="19617752"/>
          <a:ext cx="2504674" cy="2112164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44</xdr:row>
      <xdr:rowOff>48407</xdr:rowOff>
    </xdr:from>
    <xdr:to>
      <xdr:col>11</xdr:col>
      <xdr:colOff>788716</xdr:colOff>
      <xdr:row>46</xdr:row>
      <xdr:rowOff>256347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734294</xdr:colOff>
      <xdr:row>42</xdr:row>
      <xdr:rowOff>199196</xdr:rowOff>
    </xdr:from>
    <xdr:to>
      <xdr:col>15</xdr:col>
      <xdr:colOff>258045</xdr:colOff>
      <xdr:row>46</xdr:row>
      <xdr:rowOff>247543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197681" y="19617906"/>
          <a:ext cx="2242985" cy="1093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42"/>
  <sheetViews>
    <sheetView showGridLines="0" tabSelected="1" view="pageBreakPreview" topLeftCell="B1" zoomScale="59" zoomScaleNormal="62" zoomScaleSheetLayoutView="59" workbookViewId="0">
      <pane ySplit="1" topLeftCell="A2" activePane="bottomLeft" state="frozen"/>
      <selection activeCell="D1" sqref="D1"/>
      <selection pane="bottomLeft" activeCell="A7" sqref="A7:V7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ht="46.5" customHeight="1" x14ac:dyDescent="0.2">
      <c r="J1" s="2"/>
    </row>
    <row r="2" spans="1:24" s="1" customFormat="1" ht="61.5" customHeight="1" x14ac:dyDescent="0.7">
      <c r="A2" s="79" t="s">
        <v>30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</row>
    <row r="3" spans="1:24" s="1" customFormat="1" ht="45.75" customHeight="1" x14ac:dyDescent="0.2">
      <c r="A3" s="78" t="s">
        <v>38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</row>
    <row r="4" spans="1:24" s="9" customFormat="1" ht="3" customHeight="1" x14ac:dyDescent="0.2">
      <c r="A4" s="69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</row>
    <row r="5" spans="1:24" s="9" customFormat="1" ht="6" customHeight="1" x14ac:dyDescent="0.2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4" s="1" customFormat="1" ht="15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4" s="1" customFormat="1" ht="47.25" customHeight="1" x14ac:dyDescent="0.2">
      <c r="A7" s="80" t="s">
        <v>107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</row>
    <row r="8" spans="1:24" s="29" customFormat="1" ht="36.75" customHeight="1" x14ac:dyDescent="0.2">
      <c r="A8" s="70" t="s">
        <v>16</v>
      </c>
      <c r="B8" s="71" t="s">
        <v>12</v>
      </c>
      <c r="C8" s="66" t="s">
        <v>27</v>
      </c>
      <c r="D8" s="66" t="s">
        <v>18</v>
      </c>
      <c r="E8" s="66" t="s">
        <v>13</v>
      </c>
      <c r="F8" s="66" t="s">
        <v>17</v>
      </c>
      <c r="G8" s="66" t="s">
        <v>21</v>
      </c>
      <c r="H8" s="66" t="s">
        <v>22</v>
      </c>
      <c r="I8" s="70" t="s">
        <v>14</v>
      </c>
      <c r="J8" s="70" t="s">
        <v>35</v>
      </c>
      <c r="K8" s="71" t="s">
        <v>8</v>
      </c>
      <c r="L8" s="71"/>
      <c r="M8" s="71"/>
      <c r="N8" s="71"/>
      <c r="O8" s="71"/>
      <c r="P8" s="71"/>
      <c r="Q8" s="71"/>
      <c r="R8" s="71"/>
      <c r="S8" s="71"/>
      <c r="T8" s="70" t="s">
        <v>2</v>
      </c>
      <c r="U8" s="70"/>
      <c r="V8" s="70" t="s">
        <v>15</v>
      </c>
      <c r="W8" s="1"/>
      <c r="X8" s="1"/>
    </row>
    <row r="9" spans="1:24" s="29" customFormat="1" ht="37.5" customHeight="1" x14ac:dyDescent="0.2">
      <c r="A9" s="70"/>
      <c r="B9" s="71"/>
      <c r="C9" s="67"/>
      <c r="D9" s="67"/>
      <c r="E9" s="67"/>
      <c r="F9" s="67"/>
      <c r="G9" s="67"/>
      <c r="H9" s="67"/>
      <c r="I9" s="70"/>
      <c r="J9" s="70"/>
      <c r="K9" s="70" t="s">
        <v>10</v>
      </c>
      <c r="L9" s="70"/>
      <c r="M9" s="70" t="s">
        <v>34</v>
      </c>
      <c r="N9" s="70" t="s">
        <v>11</v>
      </c>
      <c r="O9" s="70"/>
      <c r="P9" s="70" t="s">
        <v>9</v>
      </c>
      <c r="Q9" s="76" t="s">
        <v>31</v>
      </c>
      <c r="R9" s="76" t="s">
        <v>33</v>
      </c>
      <c r="S9" s="70" t="s">
        <v>0</v>
      </c>
      <c r="T9" s="76" t="s">
        <v>37</v>
      </c>
      <c r="U9" s="70" t="s">
        <v>1</v>
      </c>
      <c r="V9" s="70"/>
      <c r="W9" s="1"/>
      <c r="X9" s="1"/>
    </row>
    <row r="10" spans="1:24" s="29" customFormat="1" ht="42" x14ac:dyDescent="0.2">
      <c r="A10" s="70"/>
      <c r="B10" s="71"/>
      <c r="C10" s="68"/>
      <c r="D10" s="68"/>
      <c r="E10" s="68"/>
      <c r="F10" s="68"/>
      <c r="G10" s="68"/>
      <c r="H10" s="68"/>
      <c r="I10" s="70"/>
      <c r="J10" s="70"/>
      <c r="K10" s="30" t="s">
        <v>4</v>
      </c>
      <c r="L10" s="30" t="s">
        <v>5</v>
      </c>
      <c r="M10" s="70"/>
      <c r="N10" s="30" t="s">
        <v>6</v>
      </c>
      <c r="O10" s="30" t="s">
        <v>7</v>
      </c>
      <c r="P10" s="70"/>
      <c r="Q10" s="77"/>
      <c r="R10" s="77"/>
      <c r="S10" s="70"/>
      <c r="T10" s="77"/>
      <c r="U10" s="70"/>
      <c r="V10" s="70"/>
      <c r="W10" s="1"/>
      <c r="X10" s="1"/>
    </row>
    <row r="11" spans="1:24" s="50" customFormat="1" ht="42" x14ac:dyDescent="0.35">
      <c r="A11" s="42">
        <v>1</v>
      </c>
      <c r="B11" s="52" t="s">
        <v>49</v>
      </c>
      <c r="C11" s="27" t="s">
        <v>28</v>
      </c>
      <c r="D11" s="27" t="s">
        <v>50</v>
      </c>
      <c r="E11" s="27" t="s">
        <v>51</v>
      </c>
      <c r="F11" s="27" t="s">
        <v>20</v>
      </c>
      <c r="G11" s="28">
        <v>46023</v>
      </c>
      <c r="H11" s="28">
        <v>46028</v>
      </c>
      <c r="I11" s="51">
        <v>130000</v>
      </c>
      <c r="J11" s="51">
        <v>19162.189999999999</v>
      </c>
      <c r="K11" s="51">
        <f>I11*2.87/100</f>
        <v>3731</v>
      </c>
      <c r="L11" s="51">
        <f>I11*7.1/100</f>
        <v>9230</v>
      </c>
      <c r="M11" s="51">
        <f>I11*1.15/100</f>
        <v>1495</v>
      </c>
      <c r="N11" s="51">
        <f>I11*3.04/100</f>
        <v>3952</v>
      </c>
      <c r="O11" s="51">
        <f>+I11*7.09%</f>
        <v>9217</v>
      </c>
      <c r="P11" s="16">
        <v>0</v>
      </c>
      <c r="Q11" s="16">
        <v>25</v>
      </c>
      <c r="R11" s="51">
        <v>0</v>
      </c>
      <c r="S11" s="46">
        <f t="shared" ref="S11:S14" si="0">K11+L11+M11+N11+O11+P11</f>
        <v>27625</v>
      </c>
      <c r="T11" s="46">
        <f t="shared" ref="T11:T14" si="1">J11+K11+N11+P11+Q11+R11</f>
        <v>26870.19</v>
      </c>
      <c r="U11" s="16">
        <f t="shared" ref="U11" si="2">+L11+M11+O11</f>
        <v>19942</v>
      </c>
      <c r="V11" s="16">
        <f t="shared" ref="V11" si="3">I11-T11</f>
        <v>103129.81</v>
      </c>
      <c r="W11" s="1"/>
      <c r="X11" s="1"/>
    </row>
    <row r="12" spans="1:24" s="49" customFormat="1" ht="42" x14ac:dyDescent="0.35">
      <c r="A12" s="42">
        <v>2</v>
      </c>
      <c r="B12" s="48" t="s">
        <v>48</v>
      </c>
      <c r="C12" s="60" t="s">
        <v>29</v>
      </c>
      <c r="D12" s="60" t="s">
        <v>42</v>
      </c>
      <c r="E12" s="60" t="s">
        <v>47</v>
      </c>
      <c r="F12" s="27" t="s">
        <v>20</v>
      </c>
      <c r="G12" s="28">
        <v>46023</v>
      </c>
      <c r="H12" s="28">
        <v>46028</v>
      </c>
      <c r="I12" s="51">
        <v>130000</v>
      </c>
      <c r="J12" s="51">
        <v>19162.189999999999</v>
      </c>
      <c r="K12" s="63">
        <f>I12*2.87/100</f>
        <v>3731</v>
      </c>
      <c r="L12" s="63">
        <f>I12*7.1/100</f>
        <v>9230</v>
      </c>
      <c r="M12" s="63">
        <f>I12*1.15%</f>
        <v>1495</v>
      </c>
      <c r="N12" s="63">
        <f>I12*3.04%</f>
        <v>3952</v>
      </c>
      <c r="O12" s="63">
        <f>I12*7.09%</f>
        <v>9217</v>
      </c>
      <c r="P12" s="16">
        <v>0</v>
      </c>
      <c r="Q12" s="16">
        <v>25</v>
      </c>
      <c r="R12" s="16">
        <v>0</v>
      </c>
      <c r="S12" s="46">
        <f t="shared" si="0"/>
        <v>27625</v>
      </c>
      <c r="T12" s="46">
        <f t="shared" si="1"/>
        <v>26870.19</v>
      </c>
      <c r="U12" s="16">
        <f t="shared" ref="U12:U14" si="4">+L12+M12+O12</f>
        <v>19942</v>
      </c>
      <c r="V12" s="16">
        <f t="shared" ref="V12:V14" si="5">I12-T12</f>
        <v>103129.81</v>
      </c>
      <c r="W12" s="1"/>
      <c r="X12" s="1"/>
    </row>
    <row r="13" spans="1:24" s="29" customFormat="1" ht="42" x14ac:dyDescent="0.35">
      <c r="A13" s="42">
        <v>3</v>
      </c>
      <c r="B13" s="58" t="s">
        <v>52</v>
      </c>
      <c r="C13" s="27" t="s">
        <v>28</v>
      </c>
      <c r="D13" s="60" t="s">
        <v>53</v>
      </c>
      <c r="E13" s="27" t="s">
        <v>54</v>
      </c>
      <c r="F13" s="27" t="s">
        <v>20</v>
      </c>
      <c r="G13" s="28">
        <v>46023</v>
      </c>
      <c r="H13" s="28">
        <v>46028</v>
      </c>
      <c r="I13" s="51">
        <v>130000</v>
      </c>
      <c r="J13" s="51">
        <v>18682.240000000002</v>
      </c>
      <c r="K13" s="51">
        <f>I13*2.87/100</f>
        <v>3731</v>
      </c>
      <c r="L13" s="51">
        <f>I13*7.1/100</f>
        <v>9230</v>
      </c>
      <c r="M13" s="51">
        <f>I13*1.15/100</f>
        <v>1495</v>
      </c>
      <c r="N13" s="51">
        <f>I13*3.04/100</f>
        <v>3952</v>
      </c>
      <c r="O13" s="51">
        <f>+I13*7.09%</f>
        <v>9217</v>
      </c>
      <c r="P13" s="16">
        <v>1919.78</v>
      </c>
      <c r="Q13" s="16">
        <v>25</v>
      </c>
      <c r="R13" s="16">
        <v>0</v>
      </c>
      <c r="S13" s="46">
        <f t="shared" si="0"/>
        <v>29544.78</v>
      </c>
      <c r="T13" s="46">
        <f t="shared" si="1"/>
        <v>28310.02</v>
      </c>
      <c r="U13" s="16">
        <f t="shared" si="4"/>
        <v>19942</v>
      </c>
      <c r="V13" s="16">
        <f t="shared" si="5"/>
        <v>101689.98</v>
      </c>
      <c r="W13" s="1"/>
      <c r="X13" s="1"/>
    </row>
    <row r="14" spans="1:24" s="50" customFormat="1" ht="42" x14ac:dyDescent="0.35">
      <c r="A14" s="42">
        <v>4</v>
      </c>
      <c r="B14" s="59" t="s">
        <v>55</v>
      </c>
      <c r="C14" s="60" t="s">
        <v>28</v>
      </c>
      <c r="D14" s="60" t="s">
        <v>56</v>
      </c>
      <c r="E14" s="60" t="s">
        <v>57</v>
      </c>
      <c r="F14" s="27" t="s">
        <v>20</v>
      </c>
      <c r="G14" s="28">
        <v>46023</v>
      </c>
      <c r="H14" s="28">
        <v>46028</v>
      </c>
      <c r="I14" s="51">
        <v>130000</v>
      </c>
      <c r="J14" s="51">
        <v>19162.189999999999</v>
      </c>
      <c r="K14" s="63">
        <f>+I14*2.87%</f>
        <v>3731</v>
      </c>
      <c r="L14" s="63">
        <f>+I14*7.1%</f>
        <v>9230</v>
      </c>
      <c r="M14" s="63">
        <f>I14*1.15%</f>
        <v>1495</v>
      </c>
      <c r="N14" s="63">
        <f>I14*3.04%</f>
        <v>3952</v>
      </c>
      <c r="O14" s="63">
        <f>I14*3.04%</f>
        <v>3952</v>
      </c>
      <c r="P14" s="62">
        <v>0</v>
      </c>
      <c r="Q14" s="16">
        <v>25</v>
      </c>
      <c r="R14" s="16">
        <v>0</v>
      </c>
      <c r="S14" s="46">
        <f t="shared" si="0"/>
        <v>22360</v>
      </c>
      <c r="T14" s="46">
        <f t="shared" si="1"/>
        <v>26870.19</v>
      </c>
      <c r="U14" s="16">
        <f t="shared" si="4"/>
        <v>14677</v>
      </c>
      <c r="V14" s="16">
        <f t="shared" si="5"/>
        <v>103129.81</v>
      </c>
      <c r="W14" s="1"/>
      <c r="X14" s="1"/>
    </row>
    <row r="15" spans="1:24" s="49" customFormat="1" ht="63" x14ac:dyDescent="0.35">
      <c r="A15" s="42">
        <v>5</v>
      </c>
      <c r="B15" s="64" t="s">
        <v>94</v>
      </c>
      <c r="C15" s="60" t="s">
        <v>29</v>
      </c>
      <c r="D15" s="60" t="s">
        <v>95</v>
      </c>
      <c r="E15" s="60" t="s">
        <v>96</v>
      </c>
      <c r="F15" s="27" t="s">
        <v>20</v>
      </c>
      <c r="G15" s="28">
        <v>46023</v>
      </c>
      <c r="H15" s="28">
        <v>46028</v>
      </c>
      <c r="I15" s="51">
        <v>130000</v>
      </c>
      <c r="J15" s="51">
        <v>19162.189999999999</v>
      </c>
      <c r="K15" s="63">
        <f>I15*2.87/100</f>
        <v>3731</v>
      </c>
      <c r="L15" s="63">
        <f>I15*7.1/100</f>
        <v>9230</v>
      </c>
      <c r="M15" s="63">
        <f>I15*1.15%</f>
        <v>1495</v>
      </c>
      <c r="N15" s="63">
        <f>I15*3.04%</f>
        <v>3952</v>
      </c>
      <c r="O15" s="63">
        <f>I15*7.09%</f>
        <v>9217</v>
      </c>
      <c r="P15" s="16">
        <v>0</v>
      </c>
      <c r="Q15" s="16">
        <v>25</v>
      </c>
      <c r="R15" s="16">
        <v>0</v>
      </c>
      <c r="S15" s="46">
        <f>K15+L15+M15+N15+O15+P15</f>
        <v>27625</v>
      </c>
      <c r="T15" s="46">
        <f>J15+K15+N15+P15+Q15+R15</f>
        <v>26870.19</v>
      </c>
      <c r="U15" s="16">
        <f>+L15+M15+O15</f>
        <v>19942</v>
      </c>
      <c r="V15" s="16">
        <f>I15-T15</f>
        <v>103129.81</v>
      </c>
      <c r="W15" s="1"/>
      <c r="X15" s="1"/>
    </row>
    <row r="16" spans="1:24" ht="21" x14ac:dyDescent="0.35">
      <c r="A16" s="42">
        <v>6</v>
      </c>
      <c r="B16" s="59" t="s">
        <v>58</v>
      </c>
      <c r="C16" s="27" t="s">
        <v>28</v>
      </c>
      <c r="D16" s="60" t="s">
        <v>98</v>
      </c>
      <c r="E16" s="27" t="s">
        <v>97</v>
      </c>
      <c r="F16" s="27" t="s">
        <v>20</v>
      </c>
      <c r="G16" s="28">
        <v>46023</v>
      </c>
      <c r="H16" s="28">
        <v>46028</v>
      </c>
      <c r="I16" s="51">
        <v>75000</v>
      </c>
      <c r="J16" s="63">
        <v>6309.35</v>
      </c>
      <c r="K16" s="63">
        <f>+I16*2.87%</f>
        <v>2152.5</v>
      </c>
      <c r="L16" s="63">
        <f>+I16*7.1%</f>
        <v>5324.9999999999991</v>
      </c>
      <c r="M16" s="63">
        <f>I16*1.15%</f>
        <v>862.5</v>
      </c>
      <c r="N16" s="63">
        <f>I16*3.04%</f>
        <v>2280</v>
      </c>
      <c r="O16" s="63">
        <f>I16*7.09%</f>
        <v>5317.5</v>
      </c>
      <c r="P16" s="62">
        <v>0</v>
      </c>
      <c r="Q16" s="16">
        <v>25</v>
      </c>
      <c r="R16" s="16">
        <v>0</v>
      </c>
      <c r="S16" s="46">
        <f t="shared" ref="S16:S24" si="6">K16+L16+M16+N16+O16+P16</f>
        <v>15937.5</v>
      </c>
      <c r="T16" s="46">
        <f t="shared" ref="T16:T24" si="7">J16+K16+N16+P16+Q16+R16</f>
        <v>10766.85</v>
      </c>
      <c r="U16" s="16">
        <f t="shared" ref="U16:U24" si="8">+L16+M16+O16</f>
        <v>11505</v>
      </c>
      <c r="V16" s="16">
        <f t="shared" ref="V16:V24" si="9">I16-T16</f>
        <v>64233.15</v>
      </c>
      <c r="W16" s="1"/>
    </row>
    <row r="17" spans="1:41" s="54" customFormat="1" ht="21" x14ac:dyDescent="0.35">
      <c r="A17" s="42">
        <v>7</v>
      </c>
      <c r="B17" s="52" t="s">
        <v>59</v>
      </c>
      <c r="C17" s="60" t="s">
        <v>29</v>
      </c>
      <c r="D17" s="60" t="s">
        <v>60</v>
      </c>
      <c r="E17" s="60" t="s">
        <v>61</v>
      </c>
      <c r="F17" s="27" t="s">
        <v>20</v>
      </c>
      <c r="G17" s="28">
        <v>46023</v>
      </c>
      <c r="H17" s="28">
        <v>46028</v>
      </c>
      <c r="I17" s="51">
        <v>50000</v>
      </c>
      <c r="J17" s="51">
        <v>1854</v>
      </c>
      <c r="K17" s="51">
        <f>I17*2.87/100</f>
        <v>1435</v>
      </c>
      <c r="L17" s="51">
        <f>I17*7.1/100</f>
        <v>3550</v>
      </c>
      <c r="M17" s="51">
        <f>I17*1.15/100</f>
        <v>574.99999999999989</v>
      </c>
      <c r="N17" s="51">
        <f>I17*3.04/100</f>
        <v>1520</v>
      </c>
      <c r="O17" s="51">
        <f>+I17*7.09%</f>
        <v>3545.0000000000005</v>
      </c>
      <c r="P17" s="62">
        <v>0</v>
      </c>
      <c r="Q17" s="16">
        <v>25</v>
      </c>
      <c r="R17" s="16">
        <v>0</v>
      </c>
      <c r="S17" s="46">
        <f t="shared" si="6"/>
        <v>10625</v>
      </c>
      <c r="T17" s="46">
        <f t="shared" si="7"/>
        <v>4834</v>
      </c>
      <c r="U17" s="16">
        <f t="shared" si="8"/>
        <v>7670</v>
      </c>
      <c r="V17" s="16">
        <f t="shared" si="9"/>
        <v>45166</v>
      </c>
      <c r="W17" s="1"/>
      <c r="X17" s="1"/>
    </row>
    <row r="18" spans="1:41" s="55" customFormat="1" ht="42" x14ac:dyDescent="0.35">
      <c r="A18" s="42">
        <v>8</v>
      </c>
      <c r="B18" s="52" t="s">
        <v>62</v>
      </c>
      <c r="C18" s="27" t="s">
        <v>29</v>
      </c>
      <c r="D18" s="60" t="s">
        <v>63</v>
      </c>
      <c r="E18" s="27" t="s">
        <v>32</v>
      </c>
      <c r="F18" s="27" t="s">
        <v>20</v>
      </c>
      <c r="G18" s="28">
        <v>46023</v>
      </c>
      <c r="H18" s="28">
        <v>46028</v>
      </c>
      <c r="I18" s="51">
        <v>60000</v>
      </c>
      <c r="J18" s="51">
        <v>3486.65</v>
      </c>
      <c r="K18" s="51">
        <f>I18*2.87/100</f>
        <v>1722</v>
      </c>
      <c r="L18" s="51">
        <f>I18*7.1/100</f>
        <v>4260</v>
      </c>
      <c r="M18" s="51">
        <f>I18*1.15/100</f>
        <v>690</v>
      </c>
      <c r="N18" s="51">
        <f>I18*3.04/100</f>
        <v>1824</v>
      </c>
      <c r="O18" s="51">
        <f>+I18*7.09%</f>
        <v>4254</v>
      </c>
      <c r="P18" s="62">
        <v>0</v>
      </c>
      <c r="Q18" s="16">
        <v>25</v>
      </c>
      <c r="R18" s="16">
        <v>0</v>
      </c>
      <c r="S18" s="46">
        <f t="shared" si="6"/>
        <v>12750</v>
      </c>
      <c r="T18" s="46">
        <f t="shared" si="7"/>
        <v>7057.65</v>
      </c>
      <c r="U18" s="16">
        <f t="shared" si="8"/>
        <v>9204</v>
      </c>
      <c r="V18" s="16">
        <f t="shared" si="9"/>
        <v>52942.35</v>
      </c>
      <c r="W18" s="1"/>
      <c r="X18" s="1"/>
    </row>
    <row r="19" spans="1:41" s="45" customFormat="1" ht="42" x14ac:dyDescent="0.35">
      <c r="A19" s="42">
        <v>9</v>
      </c>
      <c r="B19" s="47" t="s">
        <v>44</v>
      </c>
      <c r="C19" s="60" t="s">
        <v>29</v>
      </c>
      <c r="D19" s="60" t="s">
        <v>42</v>
      </c>
      <c r="E19" s="60" t="s">
        <v>43</v>
      </c>
      <c r="F19" s="27" t="s">
        <v>20</v>
      </c>
      <c r="G19" s="28">
        <v>46023</v>
      </c>
      <c r="H19" s="28">
        <v>46028</v>
      </c>
      <c r="I19" s="51">
        <v>35000</v>
      </c>
      <c r="J19" s="51"/>
      <c r="K19" s="51">
        <f>I19*2.87/100</f>
        <v>1004.5</v>
      </c>
      <c r="L19" s="51">
        <f>I19*7.1/100</f>
        <v>2485</v>
      </c>
      <c r="M19" s="51">
        <f>I19*1.15/100</f>
        <v>402.5</v>
      </c>
      <c r="N19" s="51">
        <f>I19*3.04/100</f>
        <v>1064</v>
      </c>
      <c r="O19" s="51">
        <f>+I19*7.09%</f>
        <v>2481.5</v>
      </c>
      <c r="P19" s="62">
        <v>0</v>
      </c>
      <c r="Q19" s="16">
        <v>25</v>
      </c>
      <c r="R19" s="16">
        <v>1100</v>
      </c>
      <c r="S19" s="46">
        <f t="shared" si="6"/>
        <v>7437.5</v>
      </c>
      <c r="T19" s="46">
        <f t="shared" si="7"/>
        <v>3193.5</v>
      </c>
      <c r="U19" s="16">
        <f t="shared" si="8"/>
        <v>5369</v>
      </c>
      <c r="V19" s="16">
        <f t="shared" si="9"/>
        <v>31806.5</v>
      </c>
      <c r="W19" s="1"/>
      <c r="X19" s="1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</row>
    <row r="20" spans="1:41" s="44" customFormat="1" ht="42" x14ac:dyDescent="0.35">
      <c r="A20" s="42">
        <v>10</v>
      </c>
      <c r="B20" s="47" t="s">
        <v>45</v>
      </c>
      <c r="C20" s="60" t="s">
        <v>29</v>
      </c>
      <c r="D20" s="60" t="s">
        <v>42</v>
      </c>
      <c r="E20" s="27" t="s">
        <v>32</v>
      </c>
      <c r="F20" s="27" t="s">
        <v>20</v>
      </c>
      <c r="G20" s="28">
        <v>46023</v>
      </c>
      <c r="H20" s="28">
        <v>46028</v>
      </c>
      <c r="I20" s="51">
        <v>55000</v>
      </c>
      <c r="J20" s="51">
        <v>2559.6799999999998</v>
      </c>
      <c r="K20" s="51">
        <f>I20*2.87/100</f>
        <v>1578.5</v>
      </c>
      <c r="L20" s="51">
        <f>I20*7.1/100</f>
        <v>3905</v>
      </c>
      <c r="M20" s="51">
        <f>I20*1.15/100</f>
        <v>632.49999999999989</v>
      </c>
      <c r="N20" s="51">
        <f>I20*3.04/100</f>
        <v>1672</v>
      </c>
      <c r="O20" s="51">
        <f>+I20*7.09%</f>
        <v>3899.5000000000005</v>
      </c>
      <c r="P20" s="62">
        <v>0</v>
      </c>
      <c r="Q20" s="16">
        <v>25</v>
      </c>
      <c r="R20" s="16">
        <v>2801.5</v>
      </c>
      <c r="S20" s="46">
        <f t="shared" si="6"/>
        <v>11687.5</v>
      </c>
      <c r="T20" s="46">
        <f t="shared" si="7"/>
        <v>8636.68</v>
      </c>
      <c r="U20" s="16">
        <f t="shared" si="8"/>
        <v>8437</v>
      </c>
      <c r="V20" s="16">
        <f t="shared" si="9"/>
        <v>46363.32</v>
      </c>
      <c r="W20" s="1"/>
      <c r="X20" s="1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</row>
    <row r="21" spans="1:41" s="53" customFormat="1" ht="63" x14ac:dyDescent="0.35">
      <c r="A21" s="42">
        <v>11</v>
      </c>
      <c r="B21" s="52" t="s">
        <v>64</v>
      </c>
      <c r="C21" s="60" t="s">
        <v>29</v>
      </c>
      <c r="D21" s="60" t="s">
        <v>65</v>
      </c>
      <c r="E21" s="60" t="s">
        <v>66</v>
      </c>
      <c r="F21" s="27" t="s">
        <v>20</v>
      </c>
      <c r="G21" s="28">
        <v>46023</v>
      </c>
      <c r="H21" s="28">
        <v>46028</v>
      </c>
      <c r="I21" s="51">
        <v>40000</v>
      </c>
      <c r="J21" s="51">
        <v>442.65</v>
      </c>
      <c r="K21" s="51">
        <f>I21*2.87/100</f>
        <v>1148</v>
      </c>
      <c r="L21" s="51">
        <f>I21*7.1/100</f>
        <v>2840</v>
      </c>
      <c r="M21" s="51">
        <f>I21*1.15/100</f>
        <v>460</v>
      </c>
      <c r="N21" s="51">
        <f>I21*3.04/100</f>
        <v>1216</v>
      </c>
      <c r="O21" s="51">
        <f>+I21*7.09%</f>
        <v>2836</v>
      </c>
      <c r="P21" s="62">
        <v>0</v>
      </c>
      <c r="Q21" s="16">
        <v>25</v>
      </c>
      <c r="R21" s="16">
        <v>0</v>
      </c>
      <c r="S21" s="46">
        <f t="shared" si="6"/>
        <v>8500</v>
      </c>
      <c r="T21" s="46">
        <f t="shared" si="7"/>
        <v>2831.65</v>
      </c>
      <c r="U21" s="16">
        <f t="shared" si="8"/>
        <v>6136</v>
      </c>
      <c r="V21" s="16">
        <f t="shared" si="9"/>
        <v>37168.35</v>
      </c>
      <c r="W21" s="1"/>
      <c r="X21" s="1"/>
    </row>
    <row r="22" spans="1:41" s="44" customFormat="1" ht="42" x14ac:dyDescent="0.35">
      <c r="A22" s="42">
        <v>12</v>
      </c>
      <c r="B22" s="47" t="s">
        <v>41</v>
      </c>
      <c r="C22" s="27" t="s">
        <v>28</v>
      </c>
      <c r="D22" s="60" t="s">
        <v>42</v>
      </c>
      <c r="E22" s="27" t="s">
        <v>46</v>
      </c>
      <c r="F22" s="27" t="s">
        <v>20</v>
      </c>
      <c r="G22" s="28">
        <v>46023</v>
      </c>
      <c r="H22" s="28">
        <v>46028</v>
      </c>
      <c r="I22" s="51">
        <v>65000</v>
      </c>
      <c r="J22" s="51">
        <v>4427.55</v>
      </c>
      <c r="K22" s="63">
        <f>+I22*2.87%</f>
        <v>1865.5</v>
      </c>
      <c r="L22" s="63">
        <f>+I22*7.1%</f>
        <v>4615</v>
      </c>
      <c r="M22" s="63">
        <f>I22*1.15%</f>
        <v>747.5</v>
      </c>
      <c r="N22" s="63">
        <f>I22*3.04%</f>
        <v>1976</v>
      </c>
      <c r="O22" s="63">
        <f>I22*7.09%</f>
        <v>4608.5</v>
      </c>
      <c r="P22" s="62">
        <v>0</v>
      </c>
      <c r="Q22" s="16">
        <v>25</v>
      </c>
      <c r="R22" s="51">
        <v>600</v>
      </c>
      <c r="S22" s="46">
        <f t="shared" si="6"/>
        <v>13812.5</v>
      </c>
      <c r="T22" s="46">
        <f t="shared" si="7"/>
        <v>8894.0499999999993</v>
      </c>
      <c r="U22" s="16">
        <f t="shared" si="8"/>
        <v>9971</v>
      </c>
      <c r="V22" s="16">
        <f t="shared" si="9"/>
        <v>56105.95</v>
      </c>
      <c r="W22" s="1"/>
      <c r="X22" s="1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</row>
    <row r="23" spans="1:41" s="56" customFormat="1" ht="42" x14ac:dyDescent="0.35">
      <c r="A23" s="42">
        <v>13</v>
      </c>
      <c r="B23" s="52" t="s">
        <v>67</v>
      </c>
      <c r="C23" s="60" t="s">
        <v>28</v>
      </c>
      <c r="D23" s="60" t="s">
        <v>68</v>
      </c>
      <c r="E23" s="60" t="s">
        <v>69</v>
      </c>
      <c r="F23" s="27" t="s">
        <v>20</v>
      </c>
      <c r="G23" s="28">
        <v>46023</v>
      </c>
      <c r="H23" s="28">
        <v>46028</v>
      </c>
      <c r="I23" s="51">
        <v>55000</v>
      </c>
      <c r="J23" s="51">
        <v>2559.6799999999998</v>
      </c>
      <c r="K23" s="63">
        <f>+I23*2.87%</f>
        <v>1578.5</v>
      </c>
      <c r="L23" s="63">
        <f>+I23*7.1%</f>
        <v>3904.9999999999995</v>
      </c>
      <c r="M23" s="63">
        <f>I23*1.15%</f>
        <v>632.5</v>
      </c>
      <c r="N23" s="63">
        <f>I23*3.04%</f>
        <v>1672</v>
      </c>
      <c r="O23" s="63">
        <f>I23*7.09%</f>
        <v>3899.5000000000005</v>
      </c>
      <c r="P23" s="62">
        <v>0</v>
      </c>
      <c r="Q23" s="16">
        <v>25</v>
      </c>
      <c r="R23" s="51">
        <v>4226.1000000000004</v>
      </c>
      <c r="S23" s="46">
        <f t="shared" si="6"/>
        <v>11687.5</v>
      </c>
      <c r="T23" s="46">
        <f t="shared" si="7"/>
        <v>10061.280000000001</v>
      </c>
      <c r="U23" s="16">
        <f t="shared" si="8"/>
        <v>8437</v>
      </c>
      <c r="V23" s="16">
        <f t="shared" si="9"/>
        <v>44938.720000000001</v>
      </c>
      <c r="W23" s="1"/>
      <c r="X23" s="1"/>
    </row>
    <row r="24" spans="1:41" s="57" customFormat="1" ht="42" x14ac:dyDescent="0.35">
      <c r="A24" s="42">
        <v>14</v>
      </c>
      <c r="B24" s="47" t="s">
        <v>70</v>
      </c>
      <c r="C24" s="27" t="s">
        <v>28</v>
      </c>
      <c r="D24" s="60" t="s">
        <v>71</v>
      </c>
      <c r="E24" s="27" t="s">
        <v>72</v>
      </c>
      <c r="F24" s="27" t="s">
        <v>20</v>
      </c>
      <c r="G24" s="28">
        <v>46023</v>
      </c>
      <c r="H24" s="28">
        <v>46028</v>
      </c>
      <c r="I24" s="51">
        <v>130000</v>
      </c>
      <c r="J24" s="51">
        <v>19162.189999999999</v>
      </c>
      <c r="K24" s="51">
        <f t="shared" ref="K24:K30" si="10">I24*2.87/100</f>
        <v>3731</v>
      </c>
      <c r="L24" s="51">
        <f t="shared" ref="L24:L30" si="11">I24*7.1/100</f>
        <v>9230</v>
      </c>
      <c r="M24" s="51">
        <f t="shared" ref="M24:M30" si="12">I24*1.15/100</f>
        <v>1495</v>
      </c>
      <c r="N24" s="51">
        <f t="shared" ref="N24:N30" si="13">I24*3.04/100</f>
        <v>3952</v>
      </c>
      <c r="O24" s="51">
        <f t="shared" ref="O24:O30" si="14">+I24*7.09%</f>
        <v>9217</v>
      </c>
      <c r="P24" s="62">
        <v>0</v>
      </c>
      <c r="Q24" s="16">
        <v>25</v>
      </c>
      <c r="R24" s="51">
        <v>0</v>
      </c>
      <c r="S24" s="46">
        <f t="shared" si="6"/>
        <v>27625</v>
      </c>
      <c r="T24" s="46">
        <f t="shared" si="7"/>
        <v>26870.19</v>
      </c>
      <c r="U24" s="16">
        <f t="shared" si="8"/>
        <v>19942</v>
      </c>
      <c r="V24" s="16">
        <f t="shared" si="9"/>
        <v>103129.81</v>
      </c>
      <c r="W24" s="1"/>
      <c r="X24" s="1"/>
    </row>
    <row r="25" spans="1:41" s="29" customFormat="1" ht="42" x14ac:dyDescent="0.35">
      <c r="A25" s="42">
        <v>15</v>
      </c>
      <c r="B25" s="61" t="s">
        <v>74</v>
      </c>
      <c r="C25" s="27" t="s">
        <v>29</v>
      </c>
      <c r="D25" s="27" t="s">
        <v>73</v>
      </c>
      <c r="E25" s="27" t="s">
        <v>32</v>
      </c>
      <c r="F25" s="27" t="s">
        <v>20</v>
      </c>
      <c r="G25" s="28">
        <v>46023</v>
      </c>
      <c r="H25" s="28">
        <v>46028</v>
      </c>
      <c r="I25" s="51">
        <v>70000</v>
      </c>
      <c r="J25" s="51">
        <v>5368.45</v>
      </c>
      <c r="K25" s="51">
        <f t="shared" si="10"/>
        <v>2009</v>
      </c>
      <c r="L25" s="51">
        <f t="shared" si="11"/>
        <v>4970</v>
      </c>
      <c r="M25" s="51">
        <f t="shared" si="12"/>
        <v>805</v>
      </c>
      <c r="N25" s="51">
        <f t="shared" si="13"/>
        <v>2128</v>
      </c>
      <c r="O25" s="51">
        <f t="shared" si="14"/>
        <v>4963</v>
      </c>
      <c r="P25" s="16">
        <v>0</v>
      </c>
      <c r="Q25" s="16">
        <v>25</v>
      </c>
      <c r="R25" s="16">
        <v>0</v>
      </c>
      <c r="S25" s="16">
        <f t="shared" ref="S25:S30" si="15">K25+L25+M25+N25+O25+P25</f>
        <v>14875</v>
      </c>
      <c r="T25" s="16">
        <f t="shared" ref="T25:T30" si="16">J25+K25+N25+P25+Q25+R25</f>
        <v>9530.4500000000007</v>
      </c>
      <c r="U25" s="16">
        <f t="shared" ref="U25:U29" si="17">+L25+M25+O25</f>
        <v>10738</v>
      </c>
      <c r="V25" s="16">
        <f t="shared" ref="V25:V30" si="18">I25-T25</f>
        <v>60469.55</v>
      </c>
      <c r="W25" s="10"/>
      <c r="X25" s="5"/>
    </row>
    <row r="26" spans="1:41" s="29" customFormat="1" ht="21" x14ac:dyDescent="0.35">
      <c r="A26" s="42">
        <v>16</v>
      </c>
      <c r="B26" s="61" t="s">
        <v>75</v>
      </c>
      <c r="C26" s="27" t="s">
        <v>28</v>
      </c>
      <c r="D26" s="27" t="s">
        <v>60</v>
      </c>
      <c r="E26" s="27" t="s">
        <v>61</v>
      </c>
      <c r="F26" s="27" t="s">
        <v>20</v>
      </c>
      <c r="G26" s="28">
        <v>46023</v>
      </c>
      <c r="H26" s="28">
        <v>46028</v>
      </c>
      <c r="I26" s="51">
        <v>50000</v>
      </c>
      <c r="J26" s="51">
        <v>1854</v>
      </c>
      <c r="K26" s="51">
        <f t="shared" si="10"/>
        <v>1435</v>
      </c>
      <c r="L26" s="51">
        <f t="shared" si="11"/>
        <v>3550</v>
      </c>
      <c r="M26" s="51">
        <f t="shared" si="12"/>
        <v>574.99999999999989</v>
      </c>
      <c r="N26" s="51">
        <f t="shared" si="13"/>
        <v>1520</v>
      </c>
      <c r="O26" s="51">
        <f t="shared" si="14"/>
        <v>3545.0000000000005</v>
      </c>
      <c r="P26" s="16">
        <v>0</v>
      </c>
      <c r="Q26" s="16">
        <v>25</v>
      </c>
      <c r="R26" s="16">
        <v>0</v>
      </c>
      <c r="S26" s="16">
        <f t="shared" si="15"/>
        <v>10625</v>
      </c>
      <c r="T26" s="16">
        <f t="shared" si="16"/>
        <v>4834</v>
      </c>
      <c r="U26" s="16">
        <f t="shared" si="17"/>
        <v>7670</v>
      </c>
      <c r="V26" s="16">
        <f t="shared" si="18"/>
        <v>45166</v>
      </c>
      <c r="W26" s="10"/>
      <c r="X26" s="5"/>
    </row>
    <row r="27" spans="1:41" s="12" customFormat="1" ht="63" x14ac:dyDescent="0.35">
      <c r="A27" s="42">
        <v>17</v>
      </c>
      <c r="B27" s="61" t="s">
        <v>76</v>
      </c>
      <c r="C27" s="27" t="s">
        <v>28</v>
      </c>
      <c r="D27" s="27" t="s">
        <v>77</v>
      </c>
      <c r="E27" s="27" t="s">
        <v>78</v>
      </c>
      <c r="F27" s="27" t="s">
        <v>20</v>
      </c>
      <c r="G27" s="28">
        <v>46023</v>
      </c>
      <c r="H27" s="28">
        <v>46028</v>
      </c>
      <c r="I27" s="51">
        <v>55000</v>
      </c>
      <c r="J27" s="51">
        <v>2559.6799999999998</v>
      </c>
      <c r="K27" s="51">
        <f t="shared" si="10"/>
        <v>1578.5</v>
      </c>
      <c r="L27" s="51">
        <f t="shared" si="11"/>
        <v>3905</v>
      </c>
      <c r="M27" s="51">
        <f t="shared" si="12"/>
        <v>632.49999999999989</v>
      </c>
      <c r="N27" s="51">
        <f t="shared" si="13"/>
        <v>1672</v>
      </c>
      <c r="O27" s="51">
        <f t="shared" si="14"/>
        <v>3899.5000000000005</v>
      </c>
      <c r="P27" s="16">
        <v>0</v>
      </c>
      <c r="Q27" s="16">
        <v>25</v>
      </c>
      <c r="R27" s="51">
        <v>100</v>
      </c>
      <c r="S27" s="16">
        <f t="shared" si="15"/>
        <v>11687.5</v>
      </c>
      <c r="T27" s="16">
        <f t="shared" si="16"/>
        <v>5935.18</v>
      </c>
      <c r="U27" s="62">
        <f t="shared" si="17"/>
        <v>8437</v>
      </c>
      <c r="V27" s="16">
        <f t="shared" si="18"/>
        <v>49064.82</v>
      </c>
      <c r="X27" s="5"/>
    </row>
    <row r="28" spans="1:41" s="12" customFormat="1" ht="42" x14ac:dyDescent="0.35">
      <c r="A28" s="42">
        <v>18</v>
      </c>
      <c r="B28" s="61" t="s">
        <v>79</v>
      </c>
      <c r="C28" s="27" t="s">
        <v>28</v>
      </c>
      <c r="D28" s="27" t="s">
        <v>50</v>
      </c>
      <c r="E28" s="27" t="s">
        <v>80</v>
      </c>
      <c r="F28" s="27" t="s">
        <v>20</v>
      </c>
      <c r="G28" s="28">
        <v>46023</v>
      </c>
      <c r="H28" s="28">
        <v>46028</v>
      </c>
      <c r="I28" s="51">
        <v>70000</v>
      </c>
      <c r="J28" s="51">
        <v>5368.45</v>
      </c>
      <c r="K28" s="51">
        <f t="shared" si="10"/>
        <v>2009</v>
      </c>
      <c r="L28" s="51">
        <f t="shared" si="11"/>
        <v>4970</v>
      </c>
      <c r="M28" s="51">
        <f t="shared" si="12"/>
        <v>805</v>
      </c>
      <c r="N28" s="51">
        <f t="shared" si="13"/>
        <v>2128</v>
      </c>
      <c r="O28" s="51">
        <f t="shared" si="14"/>
        <v>4963</v>
      </c>
      <c r="P28" s="16">
        <v>0</v>
      </c>
      <c r="Q28" s="16">
        <v>25</v>
      </c>
      <c r="R28" s="51">
        <v>1000</v>
      </c>
      <c r="S28" s="16">
        <f t="shared" si="15"/>
        <v>14875</v>
      </c>
      <c r="T28" s="16">
        <f t="shared" si="16"/>
        <v>10530.45</v>
      </c>
      <c r="U28" s="62">
        <f t="shared" si="17"/>
        <v>10738</v>
      </c>
      <c r="V28" s="16">
        <f t="shared" si="18"/>
        <v>59469.55</v>
      </c>
      <c r="X28" s="5"/>
    </row>
    <row r="29" spans="1:41" s="12" customFormat="1" ht="21" x14ac:dyDescent="0.35">
      <c r="A29" s="42">
        <v>19</v>
      </c>
      <c r="B29" s="61" t="s">
        <v>81</v>
      </c>
      <c r="C29" s="27" t="s">
        <v>28</v>
      </c>
      <c r="D29" s="27" t="s">
        <v>60</v>
      </c>
      <c r="E29" s="27" t="s">
        <v>61</v>
      </c>
      <c r="F29" s="27" t="s">
        <v>20</v>
      </c>
      <c r="G29" s="28">
        <v>46023</v>
      </c>
      <c r="H29" s="28">
        <v>46028</v>
      </c>
      <c r="I29" s="51">
        <v>50000</v>
      </c>
      <c r="J29" s="51">
        <v>1854</v>
      </c>
      <c r="K29" s="51">
        <f t="shared" si="10"/>
        <v>1435</v>
      </c>
      <c r="L29" s="51">
        <f t="shared" si="11"/>
        <v>3550</v>
      </c>
      <c r="M29" s="51">
        <f t="shared" si="12"/>
        <v>574.99999999999989</v>
      </c>
      <c r="N29" s="51">
        <f t="shared" si="13"/>
        <v>1520</v>
      </c>
      <c r="O29" s="51">
        <f t="shared" si="14"/>
        <v>3545.0000000000005</v>
      </c>
      <c r="P29" s="16">
        <v>0</v>
      </c>
      <c r="Q29" s="16">
        <v>25</v>
      </c>
      <c r="R29" s="51">
        <v>0</v>
      </c>
      <c r="S29" s="16">
        <f t="shared" si="15"/>
        <v>10625</v>
      </c>
      <c r="T29" s="16">
        <f t="shared" si="16"/>
        <v>4834</v>
      </c>
      <c r="U29" s="62">
        <f t="shared" si="17"/>
        <v>7670</v>
      </c>
      <c r="V29" s="16">
        <f t="shared" si="18"/>
        <v>45166</v>
      </c>
      <c r="X29" s="5"/>
    </row>
    <row r="30" spans="1:41" s="10" customFormat="1" ht="21" x14ac:dyDescent="0.35">
      <c r="A30" s="42">
        <v>20</v>
      </c>
      <c r="B30" s="61" t="s">
        <v>82</v>
      </c>
      <c r="C30" s="27" t="s">
        <v>28</v>
      </c>
      <c r="D30" s="27" t="s">
        <v>60</v>
      </c>
      <c r="E30" s="27" t="s">
        <v>61</v>
      </c>
      <c r="F30" s="27" t="s">
        <v>20</v>
      </c>
      <c r="G30" s="28">
        <v>46023</v>
      </c>
      <c r="H30" s="28">
        <v>46028</v>
      </c>
      <c r="I30" s="51">
        <v>57000</v>
      </c>
      <c r="J30" s="51">
        <v>2922.11</v>
      </c>
      <c r="K30" s="51">
        <f t="shared" si="10"/>
        <v>1635.9</v>
      </c>
      <c r="L30" s="51">
        <f t="shared" si="11"/>
        <v>4047</v>
      </c>
      <c r="M30" s="51">
        <f t="shared" si="12"/>
        <v>655.5</v>
      </c>
      <c r="N30" s="51">
        <f t="shared" si="13"/>
        <v>1732.8</v>
      </c>
      <c r="O30" s="51">
        <f t="shared" si="14"/>
        <v>4041.3</v>
      </c>
      <c r="P30" s="16">
        <v>0</v>
      </c>
      <c r="Q30" s="16">
        <v>25</v>
      </c>
      <c r="R30" s="51">
        <v>2126.1000000000099</v>
      </c>
      <c r="S30" s="16">
        <f t="shared" si="15"/>
        <v>12112.5</v>
      </c>
      <c r="T30" s="16">
        <f t="shared" si="16"/>
        <v>8441.9100000000108</v>
      </c>
      <c r="U30" s="51">
        <f>L30+M30+O30</f>
        <v>8743.7999999999993</v>
      </c>
      <c r="V30" s="16">
        <f t="shared" si="18"/>
        <v>48558.089999999989</v>
      </c>
      <c r="X30" s="5"/>
    </row>
    <row r="31" spans="1:41" s="10" customFormat="1" ht="42" x14ac:dyDescent="0.35">
      <c r="A31" s="42">
        <v>21</v>
      </c>
      <c r="B31" s="61" t="s">
        <v>83</v>
      </c>
      <c r="C31" s="27" t="s">
        <v>29</v>
      </c>
      <c r="D31" s="27" t="s">
        <v>84</v>
      </c>
      <c r="E31" s="27" t="s">
        <v>85</v>
      </c>
      <c r="F31" s="27" t="s">
        <v>20</v>
      </c>
      <c r="G31" s="28">
        <v>46023</v>
      </c>
      <c r="H31" s="28">
        <v>46028</v>
      </c>
      <c r="I31" s="51">
        <v>90000</v>
      </c>
      <c r="J31" s="51">
        <v>9753.19</v>
      </c>
      <c r="K31" s="51">
        <f t="shared" ref="K31:K35" si="19">I31*2.87/100</f>
        <v>2583</v>
      </c>
      <c r="L31" s="51">
        <f t="shared" ref="L31:L35" si="20">I31*7.1/100</f>
        <v>6390</v>
      </c>
      <c r="M31" s="51">
        <f t="shared" ref="M31:M35" si="21">I31*1.15/100</f>
        <v>1034.9999999999998</v>
      </c>
      <c r="N31" s="51">
        <f t="shared" ref="N31:N35" si="22">I31*3.04/100</f>
        <v>2736</v>
      </c>
      <c r="O31" s="51">
        <f t="shared" ref="O31:O35" si="23">+I31*7.09%</f>
        <v>6381</v>
      </c>
      <c r="P31" s="16">
        <v>0</v>
      </c>
      <c r="Q31" s="16">
        <v>25</v>
      </c>
      <c r="R31" s="51">
        <v>0</v>
      </c>
      <c r="S31" s="16">
        <f t="shared" ref="S31:S35" si="24">K31+L31+M31+N31+O31+P31</f>
        <v>19125</v>
      </c>
      <c r="T31" s="16">
        <f t="shared" ref="T31:T35" si="25">J31+K31+N31+P31+Q31+R31</f>
        <v>15097.19</v>
      </c>
      <c r="U31" s="51">
        <f t="shared" ref="U31:U35" si="26">+L31+M31+O31</f>
        <v>13806</v>
      </c>
      <c r="V31" s="16">
        <f t="shared" ref="V31:V35" si="27">I31-T31</f>
        <v>74902.81</v>
      </c>
      <c r="X31" s="5"/>
    </row>
    <row r="32" spans="1:41" s="29" customFormat="1" ht="42" x14ac:dyDescent="0.35">
      <c r="A32" s="42">
        <v>22</v>
      </c>
      <c r="B32" s="61" t="s">
        <v>86</v>
      </c>
      <c r="C32" s="27" t="s">
        <v>29</v>
      </c>
      <c r="D32" s="27" t="s">
        <v>50</v>
      </c>
      <c r="E32" s="27" t="s">
        <v>80</v>
      </c>
      <c r="F32" s="27" t="s">
        <v>20</v>
      </c>
      <c r="G32" s="28">
        <v>46023</v>
      </c>
      <c r="H32" s="28">
        <v>46028</v>
      </c>
      <c r="I32" s="51">
        <v>55000</v>
      </c>
      <c r="J32" s="51">
        <v>2559.6799999999998</v>
      </c>
      <c r="K32" s="51">
        <f t="shared" si="19"/>
        <v>1578.5</v>
      </c>
      <c r="L32" s="51">
        <f t="shared" si="20"/>
        <v>3905</v>
      </c>
      <c r="M32" s="51">
        <f t="shared" si="21"/>
        <v>632.49999999999989</v>
      </c>
      <c r="N32" s="51">
        <f t="shared" si="22"/>
        <v>1672</v>
      </c>
      <c r="O32" s="51">
        <f t="shared" si="23"/>
        <v>3899.5000000000005</v>
      </c>
      <c r="P32" s="16">
        <v>0</v>
      </c>
      <c r="Q32" s="16">
        <v>25</v>
      </c>
      <c r="R32" s="16">
        <v>0</v>
      </c>
      <c r="S32" s="16">
        <f t="shared" si="24"/>
        <v>11687.5</v>
      </c>
      <c r="T32" s="16">
        <f t="shared" si="25"/>
        <v>5835.18</v>
      </c>
      <c r="U32" s="16">
        <f t="shared" si="26"/>
        <v>8437</v>
      </c>
      <c r="V32" s="16">
        <f t="shared" si="27"/>
        <v>49164.82</v>
      </c>
      <c r="W32" s="10"/>
      <c r="X32" s="5"/>
    </row>
    <row r="33" spans="1:24" s="29" customFormat="1" ht="42" x14ac:dyDescent="0.35">
      <c r="A33" s="42">
        <v>23</v>
      </c>
      <c r="B33" s="61" t="s">
        <v>87</v>
      </c>
      <c r="C33" s="27" t="s">
        <v>28</v>
      </c>
      <c r="D33" s="27" t="s">
        <v>88</v>
      </c>
      <c r="E33" s="27" t="s">
        <v>89</v>
      </c>
      <c r="F33" s="27" t="s">
        <v>20</v>
      </c>
      <c r="G33" s="28">
        <v>46023</v>
      </c>
      <c r="H33" s="28">
        <v>46028</v>
      </c>
      <c r="I33" s="51">
        <v>50000</v>
      </c>
      <c r="J33" s="51">
        <v>1854</v>
      </c>
      <c r="K33" s="51">
        <f t="shared" si="19"/>
        <v>1435</v>
      </c>
      <c r="L33" s="51">
        <f t="shared" si="20"/>
        <v>3550</v>
      </c>
      <c r="M33" s="51">
        <f t="shared" si="21"/>
        <v>574.99999999999989</v>
      </c>
      <c r="N33" s="51">
        <f t="shared" si="22"/>
        <v>1520</v>
      </c>
      <c r="O33" s="51">
        <f t="shared" si="23"/>
        <v>3545.0000000000005</v>
      </c>
      <c r="P33" s="16">
        <v>0</v>
      </c>
      <c r="Q33" s="16">
        <v>25</v>
      </c>
      <c r="R33" s="16">
        <v>0</v>
      </c>
      <c r="S33" s="16">
        <f t="shared" si="24"/>
        <v>10625</v>
      </c>
      <c r="T33" s="16">
        <f t="shared" si="25"/>
        <v>4834</v>
      </c>
      <c r="U33" s="16">
        <f t="shared" si="26"/>
        <v>7670</v>
      </c>
      <c r="V33" s="16">
        <f t="shared" si="27"/>
        <v>45166</v>
      </c>
      <c r="W33" s="10"/>
      <c r="X33" s="5"/>
    </row>
    <row r="34" spans="1:24" s="29" customFormat="1" ht="42" x14ac:dyDescent="0.35">
      <c r="A34" s="42">
        <v>24</v>
      </c>
      <c r="B34" s="61" t="s">
        <v>90</v>
      </c>
      <c r="C34" s="27" t="s">
        <v>29</v>
      </c>
      <c r="D34" s="27" t="s">
        <v>50</v>
      </c>
      <c r="E34" s="27" t="s">
        <v>93</v>
      </c>
      <c r="F34" s="27" t="s">
        <v>20</v>
      </c>
      <c r="G34" s="28">
        <v>46023</v>
      </c>
      <c r="H34" s="28">
        <v>46028</v>
      </c>
      <c r="I34" s="51">
        <v>50000</v>
      </c>
      <c r="J34" s="51">
        <v>1854</v>
      </c>
      <c r="K34" s="51">
        <f t="shared" si="19"/>
        <v>1435</v>
      </c>
      <c r="L34" s="51">
        <f t="shared" si="20"/>
        <v>3550</v>
      </c>
      <c r="M34" s="51">
        <f t="shared" si="21"/>
        <v>574.99999999999989</v>
      </c>
      <c r="N34" s="51">
        <f t="shared" si="22"/>
        <v>1520</v>
      </c>
      <c r="O34" s="51">
        <f t="shared" si="23"/>
        <v>3545.0000000000005</v>
      </c>
      <c r="P34" s="16">
        <v>0</v>
      </c>
      <c r="Q34" s="16">
        <v>25</v>
      </c>
      <c r="R34" s="16">
        <v>1000</v>
      </c>
      <c r="S34" s="16">
        <f t="shared" si="24"/>
        <v>10625</v>
      </c>
      <c r="T34" s="16">
        <f t="shared" si="25"/>
        <v>5834</v>
      </c>
      <c r="U34" s="16">
        <f t="shared" si="26"/>
        <v>7670</v>
      </c>
      <c r="V34" s="16">
        <f t="shared" si="27"/>
        <v>44166</v>
      </c>
      <c r="W34" s="10"/>
      <c r="X34" s="5"/>
    </row>
    <row r="35" spans="1:24" s="29" customFormat="1" ht="41.25" customHeight="1" x14ac:dyDescent="0.35">
      <c r="A35" s="42">
        <v>25</v>
      </c>
      <c r="B35" s="52" t="s">
        <v>91</v>
      </c>
      <c r="C35" s="27" t="s">
        <v>29</v>
      </c>
      <c r="D35" s="27" t="s">
        <v>77</v>
      </c>
      <c r="E35" s="65" t="s">
        <v>92</v>
      </c>
      <c r="F35" s="27" t="s">
        <v>20</v>
      </c>
      <c r="G35" s="28">
        <v>46023</v>
      </c>
      <c r="H35" s="28">
        <v>46028</v>
      </c>
      <c r="I35" s="51">
        <v>50000</v>
      </c>
      <c r="J35" s="51">
        <v>1854</v>
      </c>
      <c r="K35" s="51">
        <f t="shared" si="19"/>
        <v>1435</v>
      </c>
      <c r="L35" s="51">
        <f t="shared" si="20"/>
        <v>3550</v>
      </c>
      <c r="M35" s="51">
        <f t="shared" si="21"/>
        <v>574.99999999999989</v>
      </c>
      <c r="N35" s="51">
        <f t="shared" si="22"/>
        <v>1520</v>
      </c>
      <c r="O35" s="51">
        <f t="shared" si="23"/>
        <v>3545.0000000000005</v>
      </c>
      <c r="P35" s="16">
        <v>0</v>
      </c>
      <c r="Q35" s="16">
        <v>25</v>
      </c>
      <c r="R35" s="16">
        <v>0</v>
      </c>
      <c r="S35" s="16">
        <f t="shared" si="24"/>
        <v>10625</v>
      </c>
      <c r="T35" s="16">
        <f t="shared" si="25"/>
        <v>4834</v>
      </c>
      <c r="U35" s="16">
        <f t="shared" si="26"/>
        <v>7670</v>
      </c>
      <c r="V35" s="16">
        <f t="shared" si="27"/>
        <v>45166</v>
      </c>
      <c r="W35" s="10"/>
      <c r="X35" s="5"/>
    </row>
    <row r="36" spans="1:24" s="29" customFormat="1" ht="42" x14ac:dyDescent="0.35">
      <c r="A36" s="42">
        <v>26</v>
      </c>
      <c r="B36" s="61" t="s">
        <v>101</v>
      </c>
      <c r="C36" s="27" t="s">
        <v>29</v>
      </c>
      <c r="D36" s="27" t="s">
        <v>100</v>
      </c>
      <c r="E36" s="27" t="s">
        <v>99</v>
      </c>
      <c r="F36" s="27" t="s">
        <v>20</v>
      </c>
      <c r="G36" s="28">
        <v>46023</v>
      </c>
      <c r="H36" s="28">
        <v>46028</v>
      </c>
      <c r="I36" s="27">
        <v>110000</v>
      </c>
      <c r="J36" s="27">
        <v>14457.69</v>
      </c>
      <c r="K36" s="27">
        <f>I36*2.87/100</f>
        <v>3157</v>
      </c>
      <c r="L36" s="27">
        <f>I36*7.1/100</f>
        <v>7810</v>
      </c>
      <c r="M36" s="27">
        <f>I36*1.15/100</f>
        <v>1264.9999999999998</v>
      </c>
      <c r="N36" s="27">
        <f>I36*3.04/100</f>
        <v>3344</v>
      </c>
      <c r="O36" s="27">
        <f>+I36*7.09%</f>
        <v>7799.0000000000009</v>
      </c>
      <c r="P36" s="16">
        <v>0</v>
      </c>
      <c r="Q36" s="16">
        <v>25</v>
      </c>
      <c r="R36" s="16">
        <v>4252.2</v>
      </c>
      <c r="S36" s="16">
        <f>K36+L36+M36+N36+O36+P36</f>
        <v>23375</v>
      </c>
      <c r="T36" s="16">
        <f>J36+K36+N36+P36+Q36+R36</f>
        <v>25235.890000000003</v>
      </c>
      <c r="U36" s="16">
        <f>+L36+M36+O36</f>
        <v>16874</v>
      </c>
      <c r="V36" s="16">
        <f>I36-T36</f>
        <v>84764.11</v>
      </c>
      <c r="W36" s="10"/>
      <c r="X36" s="5"/>
    </row>
    <row r="37" spans="1:24" s="10" customFormat="1" ht="42" x14ac:dyDescent="0.35">
      <c r="A37" s="42">
        <v>27</v>
      </c>
      <c r="B37" s="61" t="s">
        <v>108</v>
      </c>
      <c r="C37" s="27" t="s">
        <v>28</v>
      </c>
      <c r="D37" s="27" t="s">
        <v>109</v>
      </c>
      <c r="E37" s="27" t="s">
        <v>110</v>
      </c>
      <c r="F37" s="27" t="s">
        <v>20</v>
      </c>
      <c r="G37" s="28">
        <v>45668</v>
      </c>
      <c r="H37" s="28">
        <v>46027</v>
      </c>
      <c r="I37" s="27">
        <v>75000</v>
      </c>
      <c r="J37" s="27">
        <v>6309.35</v>
      </c>
      <c r="K37" s="27">
        <f>I37*2.87/100</f>
        <v>2152.5</v>
      </c>
      <c r="L37" s="27">
        <f>I37*7.1/100</f>
        <v>5325</v>
      </c>
      <c r="M37" s="27">
        <f>I37*1.15/100</f>
        <v>862.5</v>
      </c>
      <c r="N37" s="27">
        <f>I37*3.04/100</f>
        <v>2280</v>
      </c>
      <c r="O37" s="27">
        <f>+I37*7.09%</f>
        <v>5317.5</v>
      </c>
      <c r="P37" s="16">
        <v>0</v>
      </c>
      <c r="Q37" s="16">
        <v>25</v>
      </c>
      <c r="R37" s="27">
        <v>2076.4899999999998</v>
      </c>
      <c r="S37" s="16">
        <f>K37+L37+M37+N37+O37+P37</f>
        <v>15937.5</v>
      </c>
      <c r="T37" s="16">
        <f>J37+K37+N37+P37+Q37+R37</f>
        <v>12843.34</v>
      </c>
      <c r="U37" s="27">
        <f>L37+M37+O37</f>
        <v>11505</v>
      </c>
      <c r="V37" s="16">
        <f>I37-T37</f>
        <v>62156.66</v>
      </c>
      <c r="X37" s="5"/>
    </row>
    <row r="38" spans="1:24" s="12" customFormat="1" ht="42" x14ac:dyDescent="0.35">
      <c r="A38" s="42">
        <v>28</v>
      </c>
      <c r="B38" s="61" t="s">
        <v>103</v>
      </c>
      <c r="C38" s="27" t="s">
        <v>28</v>
      </c>
      <c r="D38" s="27" t="s">
        <v>88</v>
      </c>
      <c r="E38" s="27" t="s">
        <v>102</v>
      </c>
      <c r="F38" s="27" t="s">
        <v>20</v>
      </c>
      <c r="G38" s="28">
        <v>46023</v>
      </c>
      <c r="H38" s="28">
        <v>46028</v>
      </c>
      <c r="I38" s="27">
        <v>65000</v>
      </c>
      <c r="J38" s="27">
        <v>4427.55</v>
      </c>
      <c r="K38" s="27">
        <f>I38*2.87/100</f>
        <v>1865.5</v>
      </c>
      <c r="L38" s="27">
        <f>I38*7.1/100</f>
        <v>4615</v>
      </c>
      <c r="M38" s="27">
        <f>I38*1.15/100</f>
        <v>747.5</v>
      </c>
      <c r="N38" s="27">
        <f>I38*3.04/100</f>
        <v>1976</v>
      </c>
      <c r="O38" s="27">
        <f>+I38*7.09%</f>
        <v>4608.5</v>
      </c>
      <c r="P38" s="16">
        <v>0</v>
      </c>
      <c r="Q38" s="16">
        <v>25</v>
      </c>
      <c r="R38" s="27">
        <v>0</v>
      </c>
      <c r="S38" s="16">
        <f>K38+L38+M38+N38+O38+P38</f>
        <v>13812.5</v>
      </c>
      <c r="T38" s="16">
        <f>J38+K38+N38+P38+Q38+R38</f>
        <v>8294.0499999999993</v>
      </c>
      <c r="U38" s="62">
        <f>+L38+M38+O38</f>
        <v>9971</v>
      </c>
      <c r="V38" s="16">
        <f>I38-T38</f>
        <v>56705.95</v>
      </c>
      <c r="X38" s="5"/>
    </row>
    <row r="39" spans="1:24" s="29" customFormat="1" ht="63" x14ac:dyDescent="0.35">
      <c r="A39" s="42">
        <v>29</v>
      </c>
      <c r="B39" s="61" t="s">
        <v>113</v>
      </c>
      <c r="C39" s="27" t="s">
        <v>28</v>
      </c>
      <c r="D39" s="27" t="s">
        <v>112</v>
      </c>
      <c r="E39" s="27" t="s">
        <v>111</v>
      </c>
      <c r="F39" s="27" t="s">
        <v>20</v>
      </c>
      <c r="G39" s="28">
        <v>46023</v>
      </c>
      <c r="H39" s="28">
        <v>46028</v>
      </c>
      <c r="I39" s="27">
        <v>57000</v>
      </c>
      <c r="J39" s="27">
        <v>2922.11</v>
      </c>
      <c r="K39" s="27">
        <f>I39*2.87/100</f>
        <v>1635.9</v>
      </c>
      <c r="L39" s="27">
        <f>I39*7.1/100</f>
        <v>4047</v>
      </c>
      <c r="M39" s="27">
        <f>I39*1.15/100</f>
        <v>655.5</v>
      </c>
      <c r="N39" s="27">
        <f>I39*3.04/100</f>
        <v>1732.8</v>
      </c>
      <c r="O39" s="27">
        <f>+I39*7.09%</f>
        <v>4041.3</v>
      </c>
      <c r="P39" s="16">
        <v>0</v>
      </c>
      <c r="Q39" s="16">
        <v>25</v>
      </c>
      <c r="R39" s="16">
        <v>0</v>
      </c>
      <c r="S39" s="16">
        <f>K39+L39+M39+N39+O39+P39</f>
        <v>12112.5</v>
      </c>
      <c r="T39" s="16">
        <f>J39+K39+N39+P39+Q39+R39</f>
        <v>6315.81</v>
      </c>
      <c r="U39" s="16">
        <f>+L39+M39+O39</f>
        <v>8743.7999999999993</v>
      </c>
      <c r="V39" s="16">
        <f>I39-T39</f>
        <v>50684.19</v>
      </c>
      <c r="W39" s="10"/>
      <c r="X39" s="5"/>
    </row>
    <row r="40" spans="1:24" s="8" customFormat="1" ht="42" x14ac:dyDescent="0.35">
      <c r="A40" s="42">
        <v>30</v>
      </c>
      <c r="B40" s="61" t="s">
        <v>104</v>
      </c>
      <c r="C40" s="27" t="s">
        <v>28</v>
      </c>
      <c r="D40" s="27" t="s">
        <v>105</v>
      </c>
      <c r="E40" s="27" t="s">
        <v>106</v>
      </c>
      <c r="F40" s="27" t="s">
        <v>20</v>
      </c>
      <c r="G40" s="28">
        <v>46023</v>
      </c>
      <c r="H40" s="28">
        <v>46028</v>
      </c>
      <c r="I40" s="27">
        <v>110000</v>
      </c>
      <c r="J40" s="27">
        <v>14457.69</v>
      </c>
      <c r="K40" s="27">
        <f>I40*2.87/100</f>
        <v>3157</v>
      </c>
      <c r="L40" s="27">
        <f>I40*7.1/100</f>
        <v>7810</v>
      </c>
      <c r="M40" s="27">
        <f>I40*1.15/100</f>
        <v>1264.9999999999998</v>
      </c>
      <c r="N40" s="27">
        <f>I40*3.04/100</f>
        <v>3344</v>
      </c>
      <c r="O40" s="27">
        <f>+I40*7.09%</f>
        <v>7799.0000000000009</v>
      </c>
      <c r="P40" s="16">
        <v>0</v>
      </c>
      <c r="Q40" s="16">
        <v>25</v>
      </c>
      <c r="R40" s="27">
        <v>0</v>
      </c>
      <c r="S40" s="16">
        <f>K40+L40+M40+N40+O40+P40</f>
        <v>23375</v>
      </c>
      <c r="T40" s="16">
        <f>J40+K40+N40+P40+Q40+R40</f>
        <v>20983.690000000002</v>
      </c>
      <c r="U40" s="27">
        <f>L40+M40+O40</f>
        <v>16874</v>
      </c>
      <c r="V40" s="16">
        <f>I40-T40</f>
        <v>89016.31</v>
      </c>
      <c r="X40" s="5"/>
    </row>
    <row r="41" spans="1:24" s="29" customFormat="1" ht="21" x14ac:dyDescent="0.2">
      <c r="A41" s="73" t="s">
        <v>19</v>
      </c>
      <c r="B41" s="74"/>
      <c r="C41" s="74"/>
      <c r="D41" s="74"/>
      <c r="E41" s="74"/>
      <c r="F41" s="75"/>
      <c r="G41" s="37"/>
      <c r="H41" s="37"/>
      <c r="I41" s="34">
        <f>SUM(I11:I40)</f>
        <v>2279000</v>
      </c>
      <c r="J41" s="34">
        <f t="shared" ref="J41:V41" si="28">SUM(J11:J40)</f>
        <v>216508.69999999995</v>
      </c>
      <c r="K41" s="34">
        <f t="shared" si="28"/>
        <v>65407.3</v>
      </c>
      <c r="L41" s="34">
        <f t="shared" si="28"/>
        <v>161809</v>
      </c>
      <c r="M41" s="34">
        <f t="shared" si="28"/>
        <v>26208.5</v>
      </c>
      <c r="N41" s="34">
        <f t="shared" si="28"/>
        <v>69281.600000000006</v>
      </c>
      <c r="O41" s="34">
        <f t="shared" si="28"/>
        <v>156316.1</v>
      </c>
      <c r="P41" s="34">
        <f t="shared" si="28"/>
        <v>1919.78</v>
      </c>
      <c r="Q41" s="34">
        <f t="shared" si="28"/>
        <v>750</v>
      </c>
      <c r="R41" s="34">
        <f t="shared" si="28"/>
        <v>19282.390000000007</v>
      </c>
      <c r="S41" s="34">
        <f t="shared" si="28"/>
        <v>480942.28</v>
      </c>
      <c r="T41" s="34">
        <f t="shared" si="28"/>
        <v>373149.77</v>
      </c>
      <c r="U41" s="34">
        <f t="shared" si="28"/>
        <v>344333.6</v>
      </c>
      <c r="V41" s="34">
        <f t="shared" si="28"/>
        <v>1905850.2300000002</v>
      </c>
      <c r="W41" s="1"/>
      <c r="X41" s="1"/>
    </row>
    <row r="42" spans="1:24" s="29" customFormat="1" ht="21" x14ac:dyDescent="0.2">
      <c r="A42" s="17" t="s">
        <v>3</v>
      </c>
      <c r="B42" s="18"/>
      <c r="C42" s="18"/>
      <c r="D42" s="18"/>
      <c r="E42" s="14"/>
      <c r="F42" s="14"/>
      <c r="G42" s="14"/>
      <c r="H42" s="14"/>
      <c r="I42" s="20"/>
      <c r="J42" s="13"/>
      <c r="K42" s="13"/>
      <c r="L42" s="15"/>
      <c r="M42" s="14"/>
      <c r="N42" s="14"/>
      <c r="O42" s="14"/>
      <c r="P42" s="14"/>
      <c r="Q42" s="14"/>
      <c r="R42" s="14"/>
      <c r="S42" s="13"/>
      <c r="T42" s="13"/>
      <c r="U42" s="13"/>
      <c r="V42" s="14"/>
      <c r="W42" s="1"/>
      <c r="X42" s="1"/>
    </row>
    <row r="43" spans="1:24" s="10" customFormat="1" ht="21" x14ac:dyDescent="0.2">
      <c r="A43" s="14" t="s">
        <v>24</v>
      </c>
      <c r="B43" s="18"/>
      <c r="C43" s="18"/>
      <c r="D43" s="18"/>
      <c r="E43" s="14"/>
      <c r="F43" s="14"/>
      <c r="G43" s="14"/>
      <c r="H43" s="14"/>
      <c r="I43" s="24"/>
      <c r="J43" s="36"/>
      <c r="K43" s="36"/>
      <c r="L43" s="36"/>
      <c r="M43" s="36"/>
      <c r="N43" s="36"/>
      <c r="O43" s="36"/>
      <c r="P43" s="36"/>
      <c r="Q43" s="14"/>
      <c r="R43" s="14"/>
      <c r="S43" s="14"/>
      <c r="T43" s="14"/>
      <c r="U43" s="14"/>
      <c r="V43" s="14"/>
      <c r="W43" s="1"/>
      <c r="X43" s="1"/>
    </row>
    <row r="44" spans="1:24" s="10" customFormat="1" ht="21" x14ac:dyDescent="0.2">
      <c r="A44" s="14"/>
      <c r="B44" s="18"/>
      <c r="C44" s="18"/>
      <c r="D44" s="18"/>
      <c r="E44" s="14"/>
      <c r="F44" s="14"/>
      <c r="G44" s="14"/>
      <c r="H44" s="14"/>
      <c r="I44" s="24"/>
      <c r="J44" s="36"/>
      <c r="K44" s="36"/>
      <c r="L44" s="36"/>
      <c r="M44" s="36"/>
      <c r="N44" s="36"/>
      <c r="O44" s="36"/>
      <c r="P44" s="36"/>
      <c r="Q44" s="14"/>
      <c r="R44" s="14"/>
      <c r="S44" s="14"/>
      <c r="T44" s="14"/>
      <c r="U44" s="14"/>
      <c r="V44" s="14"/>
      <c r="X44" s="5"/>
    </row>
    <row r="45" spans="1:24" s="10" customFormat="1" ht="21" x14ac:dyDescent="0.2">
      <c r="A45" s="14"/>
      <c r="B45" s="18"/>
      <c r="C45" s="18"/>
      <c r="D45" s="18"/>
      <c r="E45" s="14"/>
      <c r="F45" s="14"/>
      <c r="G45" s="14"/>
      <c r="H45" s="14"/>
      <c r="I45" s="24"/>
      <c r="J45" s="36"/>
      <c r="K45" s="36"/>
      <c r="L45" s="36"/>
      <c r="M45" s="36"/>
      <c r="N45" s="36"/>
      <c r="O45" s="36"/>
      <c r="P45" s="36"/>
      <c r="Q45" s="14"/>
      <c r="R45" s="14"/>
      <c r="S45" s="14"/>
      <c r="T45" s="14"/>
      <c r="U45" s="14"/>
      <c r="V45" s="14"/>
      <c r="X45" s="5"/>
    </row>
    <row r="46" spans="1:24" s="10" customFormat="1" ht="21" x14ac:dyDescent="0.2">
      <c r="A46" s="14"/>
      <c r="B46" s="18"/>
      <c r="C46" s="18"/>
      <c r="D46" s="18"/>
      <c r="E46" s="14"/>
      <c r="F46" s="14"/>
      <c r="G46" s="14"/>
      <c r="H46" s="14"/>
      <c r="I46" s="24"/>
      <c r="J46" s="36"/>
      <c r="K46" s="36"/>
      <c r="L46" s="36"/>
      <c r="M46" s="36"/>
      <c r="N46" s="36"/>
      <c r="O46" s="36"/>
      <c r="P46" s="36"/>
      <c r="Q46" s="14"/>
      <c r="R46" s="14"/>
      <c r="S46" s="14"/>
      <c r="T46" s="14"/>
      <c r="U46" s="14"/>
      <c r="V46" s="14"/>
      <c r="X46" s="5"/>
    </row>
    <row r="47" spans="1:24" s="10" customFormat="1" ht="21" x14ac:dyDescent="0.2">
      <c r="A47" s="14" t="s">
        <v>25</v>
      </c>
      <c r="B47" s="18"/>
      <c r="C47" s="18"/>
      <c r="D47" s="18"/>
      <c r="E47" s="25"/>
      <c r="F47" s="22"/>
      <c r="G47" s="22"/>
      <c r="H47" s="22"/>
      <c r="I47" s="23"/>
      <c r="J47" s="36"/>
      <c r="K47" s="36"/>
      <c r="L47" s="36"/>
      <c r="M47" s="36"/>
      <c r="N47" s="36"/>
      <c r="O47" s="25"/>
      <c r="P47" s="38"/>
      <c r="Q47" s="8"/>
      <c r="R47" s="13"/>
      <c r="S47" s="15"/>
      <c r="T47" s="14"/>
      <c r="U47" s="8"/>
      <c r="V47" s="14"/>
      <c r="X47" s="5"/>
    </row>
    <row r="48" spans="1:24" s="10" customFormat="1" ht="21" x14ac:dyDescent="0.2">
      <c r="A48" s="14" t="s">
        <v>26</v>
      </c>
      <c r="B48" s="18"/>
      <c r="C48" s="18"/>
      <c r="D48" s="18"/>
      <c r="E48" s="25"/>
      <c r="F48" s="21"/>
      <c r="G48" s="21"/>
      <c r="H48" s="21"/>
      <c r="I48" s="39"/>
      <c r="J48" s="31" t="s">
        <v>39</v>
      </c>
      <c r="K48" s="32"/>
      <c r="L48" s="25"/>
      <c r="M48" s="25"/>
      <c r="N48" s="40"/>
      <c r="O48" s="33"/>
      <c r="P48" s="33"/>
      <c r="Q48" s="8"/>
      <c r="R48" s="15"/>
      <c r="S48" s="14"/>
      <c r="T48" s="14"/>
      <c r="U48" s="8"/>
      <c r="V48" s="14"/>
      <c r="X48" s="5"/>
    </row>
    <row r="49" spans="1:24" s="10" customFormat="1" ht="21" x14ac:dyDescent="0.2">
      <c r="A49" s="14" t="s">
        <v>36</v>
      </c>
      <c r="B49" s="18"/>
      <c r="C49" s="18"/>
      <c r="D49" s="18"/>
      <c r="E49" s="14"/>
      <c r="F49" s="18"/>
      <c r="G49" s="18"/>
      <c r="H49" s="18"/>
      <c r="I49" s="41"/>
      <c r="J49" s="26" t="s">
        <v>40</v>
      </c>
      <c r="K49" s="24"/>
      <c r="L49" s="25"/>
      <c r="M49" s="23"/>
      <c r="N49" s="25"/>
      <c r="O49" s="38"/>
      <c r="P49" s="38"/>
      <c r="Q49" s="13"/>
      <c r="R49" s="15"/>
      <c r="S49" s="15"/>
      <c r="T49" s="14"/>
      <c r="U49" s="8"/>
      <c r="V49" s="14"/>
      <c r="X49" s="5"/>
    </row>
    <row r="50" spans="1:24" s="10" customFormat="1" ht="21" x14ac:dyDescent="0.2">
      <c r="A50" s="19" t="s">
        <v>23</v>
      </c>
      <c r="B50" s="19"/>
      <c r="C50" s="19"/>
      <c r="D50" s="19"/>
      <c r="E50" s="19"/>
      <c r="F50" s="19"/>
      <c r="G50" s="19"/>
      <c r="H50" s="19"/>
      <c r="I50" s="41"/>
      <c r="J50" s="26"/>
      <c r="K50" s="24"/>
      <c r="L50" s="25"/>
      <c r="M50" s="23"/>
      <c r="N50" s="25"/>
      <c r="O50" s="25"/>
      <c r="P50" s="38"/>
      <c r="Q50" s="8"/>
      <c r="R50" s="21"/>
      <c r="S50" s="15"/>
      <c r="T50" s="15"/>
      <c r="U50" s="15"/>
      <c r="V50" s="14"/>
      <c r="X50" s="5"/>
    </row>
    <row r="51" spans="1:24" s="10" customFormat="1" x14ac:dyDescent="0.2">
      <c r="A51" s="72"/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11"/>
      <c r="O51" s="5"/>
      <c r="P51" s="5"/>
      <c r="Q51" s="5"/>
      <c r="R51" s="5"/>
      <c r="S51" s="5"/>
      <c r="T51" s="5"/>
      <c r="U51" s="5"/>
      <c r="V51" s="5"/>
      <c r="X51" s="5"/>
    </row>
    <row r="52" spans="1:24" s="12" customFormat="1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1"/>
      <c r="O52" s="5"/>
      <c r="P52" s="5"/>
      <c r="Q52" s="5"/>
      <c r="R52" s="5"/>
      <c r="S52" s="5"/>
      <c r="T52" s="5"/>
      <c r="U52" s="5"/>
      <c r="V52" s="5"/>
      <c r="X52" s="5"/>
    </row>
    <row r="53" spans="1:24" s="12" customFormat="1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1"/>
      <c r="O53" s="5"/>
      <c r="P53" s="5"/>
      <c r="Q53" s="5"/>
      <c r="R53" s="5"/>
      <c r="S53" s="5"/>
      <c r="T53" s="5"/>
      <c r="U53" s="5"/>
      <c r="V53" s="5"/>
      <c r="X53" s="5"/>
    </row>
    <row r="54" spans="1:24" s="12" customForma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11"/>
      <c r="O54" s="5"/>
      <c r="P54" s="5"/>
      <c r="Q54" s="5"/>
      <c r="R54" s="5"/>
      <c r="S54" s="5"/>
      <c r="T54" s="5"/>
      <c r="U54" s="5"/>
      <c r="V54" s="5"/>
      <c r="X54" s="5"/>
    </row>
    <row r="55" spans="1:24" s="12" customFormat="1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11"/>
      <c r="O55" s="5"/>
      <c r="P55" s="5"/>
      <c r="Q55" s="5"/>
      <c r="R55" s="5"/>
      <c r="S55" s="5"/>
      <c r="T55" s="5"/>
      <c r="U55" s="5"/>
      <c r="V55" s="5"/>
      <c r="X55" s="5"/>
    </row>
    <row r="56" spans="1:24" s="12" customFormat="1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11"/>
      <c r="O56" s="5"/>
      <c r="P56" s="5"/>
      <c r="Q56" s="5"/>
      <c r="R56" s="5"/>
      <c r="S56" s="5"/>
      <c r="T56" s="5"/>
      <c r="U56" s="5"/>
      <c r="V56" s="5"/>
      <c r="X56" s="5"/>
    </row>
    <row r="57" spans="1:24" s="12" customFormat="1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11"/>
      <c r="O57" s="5"/>
      <c r="P57" s="5"/>
      <c r="Q57" s="5"/>
      <c r="R57" s="5"/>
      <c r="S57" s="5"/>
      <c r="T57" s="5"/>
      <c r="U57" s="5"/>
      <c r="V57" s="5"/>
      <c r="X57" s="5"/>
    </row>
    <row r="58" spans="1:24" s="12" customFormat="1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11"/>
      <c r="O58" s="5"/>
      <c r="P58" s="5"/>
      <c r="Q58" s="5"/>
      <c r="R58" s="5"/>
      <c r="S58" s="5"/>
      <c r="T58" s="5"/>
      <c r="U58" s="5"/>
      <c r="V58" s="5"/>
      <c r="X58" s="5"/>
    </row>
    <row r="59" spans="1:24" s="12" customFormat="1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5"/>
      <c r="O59" s="5"/>
      <c r="P59" s="5"/>
      <c r="Q59" s="5"/>
      <c r="R59" s="5"/>
      <c r="S59" s="5"/>
      <c r="T59" s="5"/>
      <c r="U59" s="5"/>
      <c r="V59" s="5"/>
      <c r="X59" s="5"/>
    </row>
    <row r="60" spans="1:24" s="12" customFormat="1" x14ac:dyDescent="0.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5"/>
      <c r="O60" s="5"/>
      <c r="P60" s="5"/>
      <c r="Q60" s="5"/>
      <c r="R60" s="5"/>
      <c r="S60" s="5"/>
      <c r="T60" s="5"/>
      <c r="U60" s="5"/>
      <c r="V60" s="5"/>
      <c r="X60" s="5"/>
    </row>
    <row r="61" spans="1:24" s="12" customFormat="1" x14ac:dyDescent="0.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5"/>
      <c r="O61" s="5"/>
      <c r="P61" s="5"/>
      <c r="Q61" s="5"/>
      <c r="R61" s="5"/>
      <c r="S61" s="5"/>
      <c r="T61" s="5"/>
      <c r="U61" s="5"/>
      <c r="V61" s="5"/>
      <c r="X61" s="5"/>
    </row>
    <row r="62" spans="1:24" s="12" customFormat="1" x14ac:dyDescent="0.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5"/>
      <c r="O62" s="5"/>
      <c r="P62" s="5"/>
      <c r="Q62" s="5"/>
      <c r="R62" s="5"/>
      <c r="S62" s="5"/>
      <c r="T62" s="5"/>
      <c r="U62" s="5"/>
      <c r="V62" s="5"/>
      <c r="X62" s="5"/>
    </row>
    <row r="63" spans="1:24" s="12" customForma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5"/>
    </row>
    <row r="64" spans="1:24" s="12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5"/>
    </row>
    <row r="65" spans="1:24" s="12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5"/>
    </row>
    <row r="66" spans="1:24" s="12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5"/>
    </row>
    <row r="67" spans="1:24" s="12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5"/>
    </row>
    <row r="68" spans="1:24" s="12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5"/>
    </row>
    <row r="69" spans="1:24" s="12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5"/>
    </row>
    <row r="70" spans="1:24" s="12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5"/>
    </row>
    <row r="71" spans="1:24" s="12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5"/>
    </row>
    <row r="72" spans="1:24" s="12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5"/>
    </row>
    <row r="73" spans="1:24" s="12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5"/>
    </row>
    <row r="74" spans="1:24" s="12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5"/>
    </row>
    <row r="75" spans="1:24" s="12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5"/>
    </row>
    <row r="76" spans="1:24" s="10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5"/>
    </row>
    <row r="77" spans="1:24" s="10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5"/>
    </row>
    <row r="78" spans="1:24" s="10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5"/>
    </row>
    <row r="79" spans="1:24" s="10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5"/>
    </row>
    <row r="80" spans="1:24" s="10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5"/>
    </row>
    <row r="81" spans="1:24" s="10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5"/>
    </row>
    <row r="82" spans="1:24" s="10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5"/>
    </row>
    <row r="83" spans="1:24" s="10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5"/>
    </row>
    <row r="84" spans="1:24" s="10" customForma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5"/>
    </row>
    <row r="85" spans="1:24" s="10" customForma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5"/>
    </row>
    <row r="86" spans="1:24" s="10" customForma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5"/>
    </row>
    <row r="87" spans="1:24" s="7" customFormat="1" ht="56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5"/>
    </row>
    <row r="88" spans="1:24" s="7" customFormat="1" ht="56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5"/>
    </row>
    <row r="89" spans="1:24" s="7" customFormat="1" ht="56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5"/>
    </row>
    <row r="90" spans="1:24" s="7" customFormat="1" ht="56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5"/>
    </row>
    <row r="91" spans="1:24" s="7" customFormat="1" ht="53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5"/>
    </row>
    <row r="92" spans="1:24" s="7" customFormat="1" ht="56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5"/>
    </row>
    <row r="93" spans="1:24" s="12" customForma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5"/>
    </row>
    <row r="94" spans="1:24" s="7" customFormat="1" ht="53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5"/>
    </row>
    <row r="95" spans="1:24" s="12" customForma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5"/>
    </row>
    <row r="96" spans="1:24" s="7" customFormat="1" ht="56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5"/>
    </row>
    <row r="97" spans="1:24" s="10" customForma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5"/>
    </row>
    <row r="98" spans="1:24" s="12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5"/>
    </row>
    <row r="99" spans="1:24" s="7" customFormat="1" ht="53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5"/>
    </row>
    <row r="100" spans="1:24" s="10" customForma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5"/>
    </row>
    <row r="101" spans="1:24" s="12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5"/>
    </row>
    <row r="102" spans="1:24" s="7" customFormat="1" ht="56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5"/>
    </row>
    <row r="103" spans="1:24" s="12" customForma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5"/>
    </row>
    <row r="104" spans="1:24" s="10" customForma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5"/>
    </row>
    <row r="105" spans="1:24" s="7" customFormat="1" ht="20.2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5"/>
    </row>
    <row r="106" spans="1:24" s="8" customFormat="1" ht="18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X106" s="5"/>
    </row>
    <row r="107" spans="1:24" s="10" customForma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X107" s="5"/>
    </row>
    <row r="108" spans="1:24" s="29" customForma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"/>
      <c r="X108" s="5"/>
    </row>
    <row r="109" spans="1:24" s="29" customForma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0"/>
      <c r="X109" s="5"/>
    </row>
    <row r="110" spans="1:24" s="29" customForma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0"/>
      <c r="X110" s="5"/>
    </row>
    <row r="111" spans="1:24" s="8" customFormat="1" ht="33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36"/>
      <c r="X111" s="5"/>
    </row>
    <row r="112" spans="1:24" s="8" customFormat="1" ht="24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4"/>
    </row>
    <row r="113" spans="1:23" s="8" customFormat="1" ht="24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4"/>
    </row>
    <row r="114" spans="1:23" s="8" customFormat="1" ht="68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4"/>
    </row>
    <row r="115" spans="1:23" s="8" customFormat="1" ht="24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4"/>
    </row>
    <row r="116" spans="1:23" s="1" customFormat="1" ht="24" customHeight="1" x14ac:dyDescent="0.2">
      <c r="W116" s="14"/>
    </row>
    <row r="117" spans="1:23" s="1" customFormat="1" ht="24" customHeight="1" x14ac:dyDescent="0.2">
      <c r="W117" s="14"/>
    </row>
    <row r="118" spans="1:23" s="1" customFormat="1" ht="24" customHeight="1" x14ac:dyDescent="0.2">
      <c r="W118" s="14"/>
    </row>
    <row r="119" spans="1:23" s="1" customFormat="1" ht="24" customHeight="1" x14ac:dyDescent="0.2"/>
    <row r="120" spans="1:23" s="1" customFormat="1" ht="24" customHeight="1" x14ac:dyDescent="0.2"/>
    <row r="121" spans="1:23" s="1" customFormat="1" ht="24" customHeight="1" x14ac:dyDescent="0.2"/>
    <row r="122" spans="1:23" s="1" customFormat="1" ht="24" customHeight="1" x14ac:dyDescent="0.2"/>
    <row r="123" spans="1:23" s="1" customFormat="1" ht="24" customHeight="1" x14ac:dyDescent="0.2"/>
    <row r="124" spans="1:23" s="1" customFormat="1" ht="24" customHeight="1" x14ac:dyDescent="0.2"/>
    <row r="125" spans="1:23" s="1" customFormat="1" ht="24" customHeight="1" x14ac:dyDescent="0.2"/>
    <row r="126" spans="1:23" s="1" customFormat="1" ht="24" customHeight="1" x14ac:dyDescent="0.2"/>
    <row r="127" spans="1:23" s="1" customFormat="1" ht="24" customHeight="1" x14ac:dyDescent="0.2"/>
    <row r="128" spans="1:23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/>
    <row r="374" spans="1:22" s="1" customFormat="1" x14ac:dyDescent="0.2"/>
    <row r="375" spans="1:22" s="1" customFormat="1" x14ac:dyDescent="0.2"/>
    <row r="376" spans="1:22" s="1" customForma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6"/>
      <c r="K376" s="4"/>
      <c r="L376" s="6"/>
      <c r="M376" s="6"/>
      <c r="N376" s="4"/>
      <c r="O376" s="6"/>
      <c r="P376" s="6"/>
      <c r="Q376" s="6"/>
      <c r="R376" s="6"/>
      <c r="S376" s="6"/>
      <c r="T376" s="6"/>
      <c r="U376" s="6"/>
      <c r="V376" s="6"/>
    </row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4"/>
      <c r="L377" s="6"/>
      <c r="M377" s="6"/>
      <c r="N377" s="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4"/>
      <c r="L378" s="6"/>
      <c r="M378" s="6"/>
      <c r="N378" s="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4"/>
      <c r="L379" s="6"/>
      <c r="M379" s="6"/>
      <c r="N379" s="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4"/>
      <c r="L380" s="6"/>
      <c r="M380" s="6"/>
      <c r="N380" s="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4"/>
      <c r="L381" s="6"/>
      <c r="M381" s="6"/>
      <c r="N381" s="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4"/>
      <c r="L382" s="6"/>
      <c r="M382" s="6"/>
      <c r="N382" s="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4"/>
      <c r="L383" s="6"/>
      <c r="M383" s="6"/>
      <c r="N383" s="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4"/>
      <c r="L384" s="6"/>
      <c r="M384" s="6"/>
      <c r="N384" s="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4"/>
      <c r="L385" s="6"/>
      <c r="M385" s="6"/>
      <c r="N385" s="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4"/>
      <c r="L386" s="6"/>
      <c r="M386" s="6"/>
      <c r="N386" s="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4"/>
      <c r="L387" s="6"/>
      <c r="M387" s="6"/>
      <c r="N387" s="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4"/>
      <c r="L388" s="6"/>
      <c r="M388" s="6"/>
      <c r="N388" s="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4"/>
      <c r="L389" s="6"/>
      <c r="M389" s="6"/>
      <c r="N389" s="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4"/>
      <c r="L390" s="6"/>
      <c r="M390" s="6"/>
      <c r="N390" s="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4"/>
      <c r="L391" s="6"/>
      <c r="M391" s="6"/>
      <c r="N391" s="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4"/>
      <c r="L392" s="6"/>
      <c r="M392" s="6"/>
      <c r="N392" s="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4"/>
      <c r="L393" s="6"/>
      <c r="M393" s="6"/>
      <c r="N393" s="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4"/>
      <c r="L394" s="6"/>
      <c r="M394" s="6"/>
      <c r="N394" s="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4"/>
      <c r="L395" s="6"/>
      <c r="M395" s="6"/>
      <c r="N395" s="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4"/>
      <c r="L396" s="6"/>
      <c r="M396" s="6"/>
      <c r="N396" s="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4"/>
      <c r="L397" s="6"/>
      <c r="M397" s="6"/>
      <c r="N397" s="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4"/>
      <c r="L398" s="6"/>
      <c r="M398" s="6"/>
      <c r="N398" s="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4"/>
      <c r="L399" s="6"/>
      <c r="M399" s="6"/>
      <c r="N399" s="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4"/>
      <c r="L400" s="6"/>
      <c r="M400" s="6"/>
      <c r="N400" s="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4"/>
      <c r="L401" s="6"/>
      <c r="M401" s="6"/>
      <c r="N401" s="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4"/>
      <c r="L402" s="6"/>
      <c r="M402" s="6"/>
      <c r="N402" s="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4"/>
      <c r="L403" s="6"/>
      <c r="M403" s="6"/>
      <c r="N403" s="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4"/>
      <c r="L404" s="6"/>
      <c r="M404" s="6"/>
      <c r="N404" s="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4"/>
      <c r="L405" s="6"/>
      <c r="M405" s="6"/>
      <c r="N405" s="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4"/>
      <c r="L406" s="6"/>
      <c r="M406" s="6"/>
      <c r="N406" s="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4"/>
      <c r="L407" s="6"/>
      <c r="M407" s="6"/>
      <c r="N407" s="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4"/>
      <c r="L408" s="6"/>
      <c r="M408" s="6"/>
      <c r="N408" s="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4"/>
      <c r="L409" s="6"/>
      <c r="M409" s="6"/>
      <c r="N409" s="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4"/>
      <c r="L410" s="6"/>
      <c r="M410" s="6"/>
      <c r="N410" s="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4"/>
      <c r="L411" s="6"/>
      <c r="M411" s="6"/>
      <c r="N411" s="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4"/>
      <c r="L412" s="6"/>
      <c r="M412" s="6"/>
      <c r="N412" s="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4"/>
      <c r="L413" s="6"/>
      <c r="M413" s="6"/>
      <c r="N413" s="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4"/>
      <c r="L414" s="6"/>
      <c r="M414" s="6"/>
      <c r="N414" s="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4"/>
      <c r="L415" s="6"/>
      <c r="M415" s="6"/>
      <c r="N415" s="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4"/>
      <c r="L416" s="6"/>
      <c r="M416" s="6"/>
      <c r="N416" s="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4"/>
      <c r="L417" s="6"/>
      <c r="M417" s="6"/>
      <c r="N417" s="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4"/>
      <c r="L418" s="6"/>
      <c r="M418" s="6"/>
      <c r="N418" s="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4"/>
      <c r="L419" s="6"/>
      <c r="M419" s="6"/>
      <c r="N419" s="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4"/>
      <c r="L420" s="6"/>
      <c r="M420" s="6"/>
      <c r="N420" s="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4"/>
      <c r="L421" s="6"/>
      <c r="M421" s="6"/>
      <c r="N421" s="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4"/>
      <c r="L422" s="6"/>
      <c r="M422" s="6"/>
      <c r="N422" s="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4"/>
      <c r="L423" s="6"/>
      <c r="M423" s="6"/>
      <c r="N423" s="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4"/>
      <c r="L424" s="6"/>
      <c r="M424" s="6"/>
      <c r="N424" s="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4"/>
      <c r="L425" s="6"/>
      <c r="M425" s="6"/>
      <c r="N425" s="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4"/>
      <c r="L426" s="6"/>
      <c r="M426" s="6"/>
      <c r="N426" s="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4"/>
      <c r="L427" s="6"/>
      <c r="M427" s="6"/>
      <c r="N427" s="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4"/>
      <c r="L428" s="6"/>
      <c r="M428" s="6"/>
      <c r="N428" s="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4"/>
      <c r="L429" s="6"/>
      <c r="M429" s="6"/>
      <c r="N429" s="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4"/>
      <c r="L430" s="6"/>
      <c r="M430" s="6"/>
      <c r="N430" s="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4"/>
      <c r="L431" s="6"/>
      <c r="M431" s="6"/>
      <c r="N431" s="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4"/>
      <c r="L432" s="6"/>
      <c r="M432" s="6"/>
      <c r="N432" s="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4"/>
      <c r="L433" s="6"/>
      <c r="M433" s="6"/>
      <c r="N433" s="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4"/>
      <c r="L434" s="6"/>
      <c r="M434" s="6"/>
      <c r="N434" s="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4"/>
      <c r="L435" s="6"/>
      <c r="M435" s="6"/>
      <c r="N435" s="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4"/>
      <c r="L436" s="6"/>
      <c r="M436" s="6"/>
      <c r="N436" s="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4"/>
      <c r="L437" s="6"/>
      <c r="M437" s="6"/>
      <c r="N437" s="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4"/>
      <c r="L438" s="6"/>
      <c r="M438" s="6"/>
      <c r="N438" s="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4"/>
      <c r="L439" s="6"/>
      <c r="M439" s="6"/>
      <c r="N439" s="4"/>
      <c r="O439" s="6"/>
      <c r="P439" s="6"/>
      <c r="Q439" s="6"/>
      <c r="R439" s="6"/>
      <c r="S439" s="6"/>
      <c r="T439" s="6"/>
      <c r="U439" s="6"/>
      <c r="V439" s="6"/>
    </row>
    <row r="440" spans="1:22" s="1" customForma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6"/>
      <c r="K440" s="4"/>
      <c r="L440" s="6"/>
      <c r="M440" s="6"/>
      <c r="N440" s="4"/>
      <c r="O440" s="6"/>
      <c r="P440" s="6"/>
      <c r="Q440" s="6"/>
      <c r="R440" s="6"/>
      <c r="S440" s="6"/>
      <c r="T440" s="6"/>
      <c r="U440" s="6"/>
      <c r="V440" s="6"/>
    </row>
    <row r="441" spans="1:22" s="1" customFormat="1" x14ac:dyDescent="0.2">
      <c r="A441" s="6"/>
      <c r="B441" s="4"/>
      <c r="C441" s="4"/>
      <c r="D441" s="4"/>
      <c r="E441" s="4"/>
      <c r="F441" s="4"/>
      <c r="G441" s="4"/>
      <c r="H441" s="4"/>
      <c r="I441" s="4"/>
      <c r="J441" s="6"/>
      <c r="K441" s="4"/>
      <c r="L441" s="6"/>
      <c r="M441" s="6"/>
      <c r="N441" s="4"/>
      <c r="O441" s="6"/>
      <c r="P441" s="6"/>
      <c r="Q441" s="6"/>
      <c r="R441" s="6"/>
      <c r="S441" s="6"/>
      <c r="T441" s="6"/>
      <c r="U441" s="6"/>
      <c r="V441" s="6"/>
    </row>
    <row r="442" spans="1:22" s="1" customFormat="1" x14ac:dyDescent="0.2">
      <c r="A442" s="6"/>
      <c r="B442" s="4"/>
      <c r="C442" s="4"/>
      <c r="D442" s="4"/>
      <c r="E442" s="4"/>
      <c r="F442" s="4"/>
      <c r="G442" s="4"/>
      <c r="H442" s="4"/>
      <c r="I442" s="4"/>
      <c r="J442" s="6"/>
      <c r="K442" s="4"/>
      <c r="L442" s="6"/>
      <c r="M442" s="6"/>
      <c r="N442" s="4"/>
      <c r="O442" s="6"/>
      <c r="P442" s="6"/>
      <c r="Q442" s="6"/>
      <c r="R442" s="6"/>
      <c r="S442" s="6"/>
      <c r="T442" s="6"/>
      <c r="U442" s="6"/>
      <c r="V442" s="6"/>
    </row>
  </sheetData>
  <mergeCells count="29">
    <mergeCell ref="A3:V3"/>
    <mergeCell ref="A2:V2"/>
    <mergeCell ref="K8:S8"/>
    <mergeCell ref="T8:U8"/>
    <mergeCell ref="A4:V4"/>
    <mergeCell ref="V8:V10"/>
    <mergeCell ref="S9:S10"/>
    <mergeCell ref="T9:T10"/>
    <mergeCell ref="A8:A10"/>
    <mergeCell ref="A7:V7"/>
    <mergeCell ref="C8:C10"/>
    <mergeCell ref="D8:D10"/>
    <mergeCell ref="E8:E10"/>
    <mergeCell ref="U9:U10"/>
    <mergeCell ref="P9:P10"/>
    <mergeCell ref="M9:M10"/>
    <mergeCell ref="H8:H10"/>
    <mergeCell ref="A5:V5"/>
    <mergeCell ref="N9:O9"/>
    <mergeCell ref="B8:B10"/>
    <mergeCell ref="A51:M51"/>
    <mergeCell ref="K9:L9"/>
    <mergeCell ref="A41:F41"/>
    <mergeCell ref="F8:F10"/>
    <mergeCell ref="G8:G10"/>
    <mergeCell ref="I8:I10"/>
    <mergeCell ref="J8:J10"/>
    <mergeCell ref="Q9:Q10"/>
    <mergeCell ref="R9:R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4" fitToHeight="0" orientation="landscape" r:id="rId1"/>
  <headerFooter alignWithMargins="0"/>
  <rowBreaks count="2" manualBreakCount="2">
    <brk id="26" max="22" man="1"/>
    <brk id="126" max="22" man="1"/>
  </rowBreaks>
  <ignoredErrors>
    <ignoredError sqref="K14:L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2026-03-12T18:58:45Z</cp:lastPrinted>
  <dcterms:created xsi:type="dcterms:W3CDTF">2006-07-11T17:39:34Z</dcterms:created>
  <dcterms:modified xsi:type="dcterms:W3CDTF">2026-03-12T19:00:33Z</dcterms:modified>
</cp:coreProperties>
</file>