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13_ncr:1_{DB4D27F1-245E-4EED-BFFF-CFDCAA55FF80}" xr6:coauthVersionLast="47" xr6:coauthVersionMax="47" xr10:uidLastSave="{00000000-0000-0000-0000-000000000000}"/>
  <bookViews>
    <workbookView xWindow="-120" yWindow="-120" windowWidth="29040" windowHeight="15840" xr2:uid="{D9F2BAF9-96D6-4840-B121-C3F45798D8C5}"/>
  </bookViews>
  <sheets>
    <sheet name="CUENTA POR PAG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" i="1" l="1"/>
  <c r="F27" i="1" s="1"/>
  <c r="K23" i="1"/>
  <c r="G23" i="1"/>
  <c r="D21" i="1"/>
  <c r="G17" i="1"/>
  <c r="F26" i="1" s="1"/>
  <c r="F28" i="1" s="1"/>
  <c r="I16" i="1"/>
  <c r="O16" i="1" s="1"/>
  <c r="O15" i="1"/>
  <c r="I15" i="1"/>
  <c r="I14" i="1"/>
  <c r="O14" i="1" s="1"/>
  <c r="O13" i="1"/>
  <c r="J13" i="1" s="1"/>
  <c r="I13" i="1"/>
  <c r="I12" i="1"/>
  <c r="O12" i="1" s="1"/>
  <c r="I11" i="1"/>
  <c r="O11" i="1" s="1"/>
  <c r="O10" i="1"/>
  <c r="N10" i="1" s="1"/>
  <c r="L10" i="1"/>
  <c r="K10" i="1"/>
  <c r="I10" i="1"/>
  <c r="O9" i="1"/>
  <c r="N9" i="1" s="1"/>
  <c r="K9" i="1"/>
  <c r="I9" i="1"/>
  <c r="I8" i="1"/>
  <c r="O8" i="1" s="1"/>
  <c r="I7" i="1"/>
  <c r="O7" i="1" s="1"/>
  <c r="M8" i="1" l="1"/>
  <c r="L8" i="1"/>
  <c r="N8" i="1"/>
  <c r="J8" i="1"/>
  <c r="K8" i="1"/>
  <c r="L11" i="1"/>
  <c r="K11" i="1"/>
  <c r="N11" i="1"/>
  <c r="J11" i="1"/>
  <c r="M11" i="1"/>
  <c r="M12" i="1"/>
  <c r="L12" i="1"/>
  <c r="J12" i="1"/>
  <c r="K12" i="1"/>
  <c r="N12" i="1"/>
  <c r="L7" i="1"/>
  <c r="L17" i="1" s="1"/>
  <c r="K7" i="1"/>
  <c r="K17" i="1" s="1"/>
  <c r="M7" i="1"/>
  <c r="N7" i="1"/>
  <c r="J7" i="1"/>
  <c r="L9" i="1"/>
  <c r="M10" i="1"/>
  <c r="M9" i="1"/>
  <c r="J10" i="1"/>
  <c r="J9" i="1"/>
  <c r="J17" i="1" l="1"/>
  <c r="N17" i="1"/>
  <c r="M17" i="1"/>
</calcChain>
</file>

<file path=xl/sharedStrings.xml><?xml version="1.0" encoding="utf-8"?>
<sst xmlns="http://schemas.openxmlformats.org/spreadsheetml/2006/main" count="74" uniqueCount="62">
  <si>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</si>
  <si>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</si>
  <si>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</si>
  <si>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</si>
  <si>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</si>
  <si>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</si>
  <si>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</si>
  <si>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</si>
  <si>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</si>
  <si>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</si>
  <si>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</si>
  <si>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</si>
  <si>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</si>
  <si>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</si>
  <si>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</si>
  <si>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COMP.</t>
  </si>
  <si>
    <t>B1500000026</t>
  </si>
  <si>
    <t>GRUPO L&amp;B</t>
  </si>
  <si>
    <t>SERVICIO DE ALQUILER DE FOTOCOPIADORA</t>
  </si>
  <si>
    <t>440-1</t>
  </si>
  <si>
    <t>B1500000027</t>
  </si>
  <si>
    <t>E450000006022</t>
  </si>
  <si>
    <t>DIPSA</t>
  </si>
  <si>
    <t>COMPRA DE GASOIL OPTIMO</t>
  </si>
  <si>
    <t>N/A</t>
  </si>
  <si>
    <t>B1500004818</t>
  </si>
  <si>
    <t>LABORATORIOS ORBIS</t>
  </si>
  <si>
    <t>COMPRA DE 70 BOTELLONES DE AGUA</t>
  </si>
  <si>
    <t>B1500000028</t>
  </si>
  <si>
    <t>B1500000334</t>
  </si>
  <si>
    <t>LUSEMAS SUPPLY</t>
  </si>
  <si>
    <t>COMPRA DE BATERIAS Y JUMPER ARRANCADOR</t>
  </si>
  <si>
    <t>3890-1</t>
  </si>
  <si>
    <t>E450000000987</t>
  </si>
  <si>
    <t>DHL DOMINICANA</t>
  </si>
  <si>
    <t>ENVIO DE MUESTRA</t>
  </si>
  <si>
    <t>DJU-CA-001-2025</t>
  </si>
  <si>
    <t>YOSELIN YSABEL GARCIA GARCIA DE MENDIETA</t>
  </si>
  <si>
    <t>SERVICIO DE ALQUILER LABORATORIO GASCUE CORRESPONDIENTE A AGOSTO - DICIEMBRE 2025</t>
  </si>
  <si>
    <t>INDOCAL-CCC-PEPU-2025-0005</t>
  </si>
  <si>
    <t>MARGARITA MARIA BUENO TORRES</t>
  </si>
  <si>
    <t>SERVICIO DE ALQUILER DE LA OFICINA REGIONAL NORTE CORRESPONDIENTE A ENERO - DICIEMBRE 2025</t>
  </si>
  <si>
    <t xml:space="preserve">N/A </t>
  </si>
  <si>
    <t>DGII</t>
  </si>
  <si>
    <t>PAGO IR-17 CORRESPONDIENTE A DICIEMBRE 2025</t>
  </si>
  <si>
    <t>TOTAL</t>
  </si>
  <si>
    <t>PROVEEDORES INTERNACIONALES</t>
  </si>
  <si>
    <t>COMPROBANTE</t>
  </si>
  <si>
    <t>TASA DE CAMBIO  AL 31/12/2025</t>
  </si>
  <si>
    <t>TIPO DE MODEDA</t>
  </si>
  <si>
    <t>EQUIVALENTE EN PESO</t>
  </si>
  <si>
    <t>OBSERVACION</t>
  </si>
  <si>
    <t>N/A|</t>
  </si>
  <si>
    <t>ISO</t>
  </si>
  <si>
    <t>MEMBRESIA ANUAL 2026</t>
  </si>
  <si>
    <t>EURO</t>
  </si>
  <si>
    <t>NOTA: PARA ESTE CALCULO SE CONVIRTIO A EURO LA FACTURA DE ISO, YA QUE ES LA MONEDA EN QUE SE PAGA.</t>
  </si>
  <si>
    <t>CUENTA POR PAGAR PROVEEDORES LOCALES</t>
  </si>
  <si>
    <t>CUENTA POR PAGAR PROVEEDORES INTERNACIONALES</t>
  </si>
  <si>
    <t>TOTAL ADEUDADO</t>
  </si>
  <si>
    <t>ELABORADO POR</t>
  </si>
  <si>
    <t>REVISADO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</si>
</sst>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[$-409]d\-mmm\-yy;@"/>
    <numFmt numFmtId="167" formatCode="_(* #,##0.0000_);_(* \(#,##0.0000\);_(* &quot;-&quot;??_);_(@_)"/>
    <numFmt numFmtId="168" formatCode="[$$-1C0A]#,##0.00_);\([$$-1C0A]#,##0.00\)"/>
    <numFmt numFmtId="169" formatCode="&quot;RD$&quot;#,##0.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9"/>
      <name val="Times New Roman"/>
      <family val="1"/>
    </font>
    <font>
      <u val="double"/>
      <sz val="16"/>
      <color theme="1"/>
      <name val="Times New Roman"/>
      <family val="1"/>
    </font>
    <font>
      <b/>
      <u val="double"/>
      <sz val="16"/>
      <color theme="1"/>
      <name val="Times New Roman"/>
      <family val="1"/>
    </font>
    <font>
      <sz val="11"/>
      <name val="Aptos Narrow"/>
      <family val="2"/>
      <scheme val="minor"/>
    </font>
    <font>
      <u val="double"/>
      <sz val="9"/>
      <name val="Times New Roman"/>
      <family val="1"/>
    </font>
    <font>
      <b/>
      <u val="double"/>
      <sz val="9"/>
      <name val="Times New Roman"/>
      <family val="1"/>
    </font>
    <font>
      <u val="double"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3" fillId="0" borderId="0" xfId="0" applyFont="1" applyAlignment="1">
      <alignment horizontal="left"/>
    </xf>
    <xf numFmtId="43" fontId="3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5" fontId="4" fillId="0" borderId="0" xfId="1" applyNumberFormat="1" applyFont="1" applyFill="1" applyBorder="1" applyAlignment="1">
      <alignment horizontal="center" wrapText="1"/>
    </xf>
    <xf numFmtId="165" fontId="4" fillId="0" borderId="0" xfId="1" applyNumberFormat="1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43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43" fontId="6" fillId="0" borderId="3" xfId="0" applyNumberFormat="1" applyFont="1" applyBorder="1" applyAlignment="1">
      <alignment vertical="center" wrapText="1"/>
    </xf>
    <xf numFmtId="14" fontId="6" fillId="0" borderId="3" xfId="0" applyNumberFormat="1" applyFont="1" applyBorder="1" applyAlignment="1">
      <alignment horizontal="right" vertical="center" wrapText="1"/>
    </xf>
    <xf numFmtId="165" fontId="7" fillId="0" borderId="2" xfId="0" applyNumberFormat="1" applyFont="1" applyBorder="1" applyAlignment="1">
      <alignment vertical="center" wrapText="1"/>
    </xf>
    <xf numFmtId="164" fontId="7" fillId="0" borderId="5" xfId="1" applyFont="1" applyFill="1" applyBorder="1" applyAlignment="1">
      <alignment wrapText="1"/>
    </xf>
    <xf numFmtId="164" fontId="7" fillId="0" borderId="5" xfId="1" applyFont="1" applyFill="1" applyBorder="1" applyAlignment="1">
      <alignment vertical="center" wrapText="1"/>
    </xf>
    <xf numFmtId="0" fontId="7" fillId="0" borderId="5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6" xfId="0" applyFont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43" fontId="7" fillId="0" borderId="6" xfId="1" applyNumberFormat="1" applyFont="1" applyFill="1" applyBorder="1" applyAlignment="1">
      <alignment vertical="center" wrapText="1"/>
    </xf>
    <xf numFmtId="165" fontId="7" fillId="0" borderId="3" xfId="0" applyNumberFormat="1" applyFont="1" applyBorder="1" applyAlignment="1">
      <alignment horizontal="right" vertical="center" wrapText="1"/>
    </xf>
    <xf numFmtId="14" fontId="6" fillId="0" borderId="2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wrapText="1"/>
    </xf>
    <xf numFmtId="0" fontId="8" fillId="0" borderId="3" xfId="0" applyFont="1" applyBorder="1" applyAlignment="1">
      <alignment horizontal="right" wrapText="1"/>
    </xf>
    <xf numFmtId="43" fontId="4" fillId="0" borderId="3" xfId="1" applyNumberFormat="1" applyFont="1" applyFill="1" applyBorder="1" applyAlignment="1">
      <alignment vertical="center" wrapText="1"/>
    </xf>
    <xf numFmtId="166" fontId="9" fillId="0" borderId="2" xfId="0" applyNumberFormat="1" applyFont="1" applyBorder="1" applyAlignment="1">
      <alignment horizontal="right" wrapText="1"/>
    </xf>
    <xf numFmtId="164" fontId="4" fillId="0" borderId="2" xfId="1" applyFont="1" applyFill="1" applyBorder="1" applyAlignment="1">
      <alignment vertical="center" wrapText="1"/>
    </xf>
    <xf numFmtId="0" fontId="0" fillId="0" borderId="2" xfId="0" applyBorder="1"/>
    <xf numFmtId="0" fontId="8" fillId="0" borderId="0" xfId="0" applyFont="1" applyAlignment="1">
      <alignment horizontal="left" wrapText="1"/>
    </xf>
    <xf numFmtId="43" fontId="9" fillId="0" borderId="0" xfId="1" applyNumberFormat="1" applyFont="1" applyFill="1" applyBorder="1" applyAlignment="1">
      <alignment horizontal="center" vertical="center" wrapText="1"/>
    </xf>
    <xf numFmtId="166" fontId="9" fillId="0" borderId="0" xfId="0" applyNumberFormat="1" applyFont="1" applyAlignment="1">
      <alignment horizontal="right" wrapText="1"/>
    </xf>
    <xf numFmtId="166" fontId="9" fillId="0" borderId="0" xfId="0" applyNumberFormat="1" applyFont="1" applyAlignment="1">
      <alignment horizontal="center" wrapText="1"/>
    </xf>
    <xf numFmtId="164" fontId="10" fillId="0" borderId="0" xfId="1" applyFont="1" applyFill="1" applyBorder="1"/>
    <xf numFmtId="164" fontId="10" fillId="0" borderId="0" xfId="1" applyFont="1" applyFill="1" applyBorder="1" applyAlignment="1">
      <alignment horizontal="center"/>
    </xf>
    <xf numFmtId="164" fontId="10" fillId="0" borderId="0" xfId="1" applyFont="1" applyFill="1" applyBorder="1" applyAlignment="1">
      <alignment horizontal="center" wrapText="1"/>
    </xf>
    <xf numFmtId="0" fontId="11" fillId="0" borderId="0" xfId="0" applyFont="1" applyAlignment="1">
      <alignment horizontal="left"/>
    </xf>
    <xf numFmtId="43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5" fontId="4" fillId="0" borderId="8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4" fillId="4" borderId="2" xfId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64" fontId="7" fillId="0" borderId="10" xfId="1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right" vertical="center"/>
    </xf>
    <xf numFmtId="167" fontId="7" fillId="0" borderId="2" xfId="1" applyNumberFormat="1" applyFont="1" applyFill="1" applyBorder="1" applyAlignment="1">
      <alignment horizontal="right" wrapText="1"/>
    </xf>
    <xf numFmtId="0" fontId="7" fillId="0" borderId="2" xfId="0" applyFont="1" applyBorder="1" applyAlignment="1">
      <alignment horizontal="center" vertical="center"/>
    </xf>
    <xf numFmtId="164" fontId="7" fillId="0" borderId="9" xfId="1" applyFont="1" applyFill="1" applyBorder="1" applyAlignment="1">
      <alignment vertical="center"/>
    </xf>
    <xf numFmtId="0" fontId="12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43" fontId="2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8" fillId="0" borderId="9" xfId="0" applyFont="1" applyBorder="1" applyAlignment="1">
      <alignment horizontal="right" wrapText="1"/>
    </xf>
    <xf numFmtId="43" fontId="4" fillId="0" borderId="2" xfId="1" applyNumberFormat="1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/>
    </xf>
    <xf numFmtId="168" fontId="4" fillId="0" borderId="2" xfId="1" applyNumberFormat="1" applyFont="1" applyFill="1" applyBorder="1" applyAlignment="1">
      <alignment horizontal="right"/>
    </xf>
    <xf numFmtId="43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right"/>
    </xf>
    <xf numFmtId="164" fontId="6" fillId="0" borderId="0" xfId="1" applyFont="1" applyBorder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/>
    </xf>
    <xf numFmtId="0" fontId="6" fillId="3" borderId="0" xfId="0" applyFont="1" applyFill="1" applyAlignment="1">
      <alignment horizontal="left"/>
    </xf>
    <xf numFmtId="164" fontId="6" fillId="0" borderId="0" xfId="1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3" borderId="0" xfId="0" applyNumberFormat="1" applyFont="1" applyFill="1" applyAlignment="1">
      <alignment horizontal="left" vertical="center"/>
    </xf>
    <xf numFmtId="43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vertical="top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164" fontId="6" fillId="0" borderId="0" xfId="0" applyNumberFormat="1" applyFont="1" applyAlignment="1">
      <alignment horizontal="left" vertical="center"/>
    </xf>
    <xf numFmtId="43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/>
    <xf numFmtId="0" fontId="16" fillId="0" borderId="0" xfId="0" applyFont="1" applyAlignment="1">
      <alignment horizontal="center"/>
    </xf>
    <xf numFmtId="169" fontId="17" fillId="0" borderId="0" xfId="1" applyNumberFormat="1" applyFont="1" applyFill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350383</xdr:colOff>
      <xdr:row>39</xdr:row>
      <xdr:rowOff>1700</xdr:rowOff>
    </xdr:from>
    <xdr:to>
      <xdr:col>4</xdr:col>
      <xdr:colOff>4918981</xdr:colOff>
      <xdr:row>39</xdr:row>
      <xdr:rowOff>1700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CA9FCC8-D353-415D-A759-4B217656DC00}"/>
            </a:ext>
          </a:extLst>
        </xdr:cNvPr>
        <xdr:cNvCxnSpPr/>
      </xdr:nvCxnSpPr>
      <xdr:spPr>
        <a:xfrm>
          <a:off x="1074283" y="12698525"/>
          <a:ext cx="5759223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733425</xdr:colOff>
      <xdr:row>38</xdr:row>
      <xdr:rowOff>238125</xdr:rowOff>
    </xdr:from>
    <xdr:to>
      <xdr:col>11</xdr:col>
      <xdr:colOff>1809750</xdr:colOff>
      <xdr:row>39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93EB5A-C632-4ADD-82D8-51F11D7B0A5B}"/>
            </a:ext>
            <a:ext uri="{147F2762-F138-4A5C-976F-8EAC2B608ADB}">
              <a16:predDERef xmlns:a16="http://schemas.microsoft.com/office/drawing/2014/main" pred="{91D35949-22C8-459A-B1E3-A2B7201C7B24}"/>
            </a:ext>
          </a:extLst>
        </xdr:cNvPr>
        <xdr:cNvCxnSpPr>
          <a:cxnSpLocks/>
        </xdr:cNvCxnSpPr>
      </xdr:nvCxnSpPr>
      <xdr:spPr>
        <a:xfrm flipV="1">
          <a:off x="17983200" y="12677775"/>
          <a:ext cx="361950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1885950</xdr:colOff>
      <xdr:row>39</xdr:row>
      <xdr:rowOff>0</xdr:rowOff>
    </xdr:from>
    <xdr:to>
      <xdr:col>5</xdr:col>
      <xdr:colOff>28575</xdr:colOff>
      <xdr:row>39</xdr:row>
      <xdr:rowOff>38100</xdr:rowOff>
    </xdr:to>
    <xdr:cxnSp macro="">
      <xdr:nvCxnSpPr>
        <xdr:cNvPr id="4" name="Conector recto 2">
          <a:extLst>
            <a:ext uri="{FF2B5EF4-FFF2-40B4-BE49-F238E27FC236}">
              <a16:creationId xmlns:a16="http://schemas.microsoft.com/office/drawing/2014/main" id="{2639C785-11D8-4F4E-8CC4-830B25D89C62}"/>
            </a:ext>
            <a:ext uri="{147F2762-F138-4A5C-976F-8EAC2B608ADB}">
              <a16:predDERef xmlns:a16="http://schemas.microsoft.com/office/drawing/2014/main" pred="{203D3A16-F353-47E1-A229-A9C5CF633242}"/>
            </a:ext>
          </a:extLst>
        </xdr:cNvPr>
        <xdr:cNvCxnSpPr>
          <a:cxnSpLocks/>
        </xdr:cNvCxnSpPr>
      </xdr:nvCxnSpPr>
      <xdr:spPr>
        <a:xfrm>
          <a:off x="2609850" y="12696825"/>
          <a:ext cx="4248150" cy="38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B32CD-E9E1-4D9A-A5B7-CD80B72F7A82}">
  <sheetPr>
    <pageSetUpPr fitToPage="1"/>
  </sheetPr>
  <dimension ref="D1:P50"/>
  <sheetViews>
    <sheetView tabSelected="1" topLeftCell="C1" workbookViewId="0">
      <selection activeCell="F9" sqref="F9"/>
    </sheetView>
  </sheetViews>
  <sheetFormatPr baseColWidth="10" defaultColWidth="11.42578125" defaultRowHeight="15" x14ac:dyDescent="0.25"/>
  <cols>
    <col min="1" max="2" width="0" hidden="1" customWidth="1"/>
    <col min="3" max="3" width="10.85546875" customWidth="1"/>
    <col min="4" max="4" width="42.42578125" style="75" customWidth="1"/>
    <col min="5" max="5" width="49.140625" style="75" customWidth="1"/>
    <col min="6" max="6" width="62" style="75" customWidth="1"/>
    <col min="7" max="7" width="48.85546875" style="99" customWidth="1"/>
    <col min="8" max="8" width="21" style="71" customWidth="1"/>
    <col min="9" max="9" width="24.42578125" customWidth="1"/>
    <col min="10" max="10" width="22.42578125" customWidth="1"/>
    <col min="11" max="11" width="19.42578125" customWidth="1"/>
    <col min="12" max="12" width="23.42578125" customWidth="1"/>
    <col min="13" max="13" width="17.42578125" style="74" customWidth="1"/>
    <col min="14" max="14" width="18.7109375" style="60" customWidth="1"/>
    <col min="15" max="15" width="12.7109375" customWidth="1"/>
    <col min="16" max="16" width="13.140625" customWidth="1"/>
  </cols>
  <sheetData>
    <row r="1" spans="4:16" x14ac:dyDescent="0.25">
      <c r="D1" s="1"/>
      <c r="E1" s="1"/>
      <c r="F1" s="1"/>
      <c r="G1" s="2"/>
      <c r="H1" s="3"/>
      <c r="I1" s="4"/>
      <c r="J1" s="4"/>
      <c r="K1" s="4"/>
      <c r="L1" s="4"/>
      <c r="M1" s="5"/>
      <c r="N1" s="6"/>
    </row>
    <row r="2" spans="4:16" ht="20.25" x14ac:dyDescent="0.3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</row>
    <row r="3" spans="4:16" ht="20.25" x14ac:dyDescent="0.3">
      <c r="D3" s="7" t="s">
        <v>1</v>
      </c>
      <c r="E3" s="7"/>
      <c r="F3" s="7"/>
      <c r="G3" s="7"/>
      <c r="H3" s="7"/>
      <c r="I3" s="7"/>
      <c r="J3" s="7"/>
      <c r="K3" s="7"/>
      <c r="L3" s="7"/>
      <c r="M3" s="7"/>
      <c r="N3" s="7"/>
    </row>
    <row r="4" spans="4:16" ht="20.25" x14ac:dyDescent="0.3">
      <c r="D4" s="7" t="s">
        <v>2</v>
      </c>
      <c r="E4" s="7"/>
      <c r="F4" s="7"/>
      <c r="G4" s="7"/>
      <c r="H4" s="7"/>
      <c r="I4" s="7"/>
      <c r="J4" s="7"/>
      <c r="K4" s="7"/>
      <c r="L4" s="7"/>
      <c r="M4" s="7"/>
      <c r="N4" s="7"/>
    </row>
    <row r="5" spans="4:16" ht="20.25" x14ac:dyDescent="0.3">
      <c r="D5" s="8">
        <v>46022</v>
      </c>
      <c r="E5" s="8"/>
      <c r="F5" s="8"/>
      <c r="G5" s="8"/>
      <c r="H5" s="8"/>
      <c r="I5" s="8"/>
      <c r="J5" s="8"/>
      <c r="K5" s="8"/>
      <c r="L5" s="8"/>
      <c r="M5" s="8"/>
      <c r="N5" s="8"/>
      <c r="O5" s="9"/>
    </row>
    <row r="6" spans="4:16" ht="40.5" x14ac:dyDescent="0.25">
      <c r="D6" s="10" t="s">
        <v>3</v>
      </c>
      <c r="E6" s="10" t="s">
        <v>4</v>
      </c>
      <c r="F6" s="11" t="s">
        <v>5</v>
      </c>
      <c r="G6" s="12" t="s">
        <v>6</v>
      </c>
      <c r="H6" s="13" t="s">
        <v>7</v>
      </c>
      <c r="I6" s="14" t="s">
        <v>8</v>
      </c>
      <c r="J6" s="14" t="s">
        <v>9</v>
      </c>
      <c r="K6" s="14" t="s">
        <v>10</v>
      </c>
      <c r="L6" s="14" t="s">
        <v>11</v>
      </c>
      <c r="M6" s="14" t="s">
        <v>12</v>
      </c>
      <c r="N6" s="14" t="s">
        <v>13</v>
      </c>
      <c r="O6" s="14" t="s">
        <v>14</v>
      </c>
      <c r="P6" s="14" t="s">
        <v>15</v>
      </c>
    </row>
    <row r="7" spans="4:16" ht="40.5" x14ac:dyDescent="0.3">
      <c r="D7" s="15" t="s">
        <v>16</v>
      </c>
      <c r="E7" s="15" t="s">
        <v>17</v>
      </c>
      <c r="F7" s="16" t="s">
        <v>18</v>
      </c>
      <c r="G7" s="17">
        <v>25794.799999999999</v>
      </c>
      <c r="H7" s="18">
        <v>45889</v>
      </c>
      <c r="I7" s="19">
        <f t="shared" ref="I7:I12" si="0">+H7+30</f>
        <v>45919</v>
      </c>
      <c r="J7" s="20">
        <f t="shared" ref="J7:J12" si="1">+IF(O7&lt;=0,G7,0)</f>
        <v>0</v>
      </c>
      <c r="K7" s="21">
        <f t="shared" ref="K7:K12" si="2">+IF(AND(O7&gt;=1,O7&lt;=30),G7,0)</f>
        <v>0</v>
      </c>
      <c r="L7" s="20">
        <f t="shared" ref="L7:L12" si="3">+IF(AND(O7&gt;=31,O7&lt;=60),G7,0)</f>
        <v>0</v>
      </c>
      <c r="M7" s="21">
        <f t="shared" ref="M7:M12" si="4">+IF(AND(O7&gt;60,O7&lt;=90),G7,0)</f>
        <v>0</v>
      </c>
      <c r="N7" s="21">
        <f t="shared" ref="N7:N12" si="5">+IF(O7&gt;91,G7,0)</f>
        <v>25794.799999999999</v>
      </c>
      <c r="O7" s="22">
        <f t="shared" ref="O7" si="6">+$D$5-I7</f>
        <v>103</v>
      </c>
      <c r="P7" s="23" t="s">
        <v>19</v>
      </c>
    </row>
    <row r="8" spans="4:16" ht="40.5" x14ac:dyDescent="0.3">
      <c r="D8" s="15" t="s">
        <v>20</v>
      </c>
      <c r="E8" s="15" t="s">
        <v>17</v>
      </c>
      <c r="F8" s="16" t="s">
        <v>18</v>
      </c>
      <c r="G8" s="17">
        <v>30712.799999999999</v>
      </c>
      <c r="H8" s="18">
        <v>45915</v>
      </c>
      <c r="I8" s="19">
        <f t="shared" si="0"/>
        <v>45945</v>
      </c>
      <c r="J8" s="20">
        <f t="shared" si="1"/>
        <v>0</v>
      </c>
      <c r="K8" s="21">
        <f t="shared" si="2"/>
        <v>0</v>
      </c>
      <c r="L8" s="20">
        <f t="shared" si="3"/>
        <v>0</v>
      </c>
      <c r="M8" s="21">
        <f t="shared" si="4"/>
        <v>30712.799999999999</v>
      </c>
      <c r="N8" s="21">
        <f t="shared" si="5"/>
        <v>0</v>
      </c>
      <c r="O8" s="22">
        <f>+$D$5-I8</f>
        <v>77</v>
      </c>
      <c r="P8" s="23" t="s">
        <v>19</v>
      </c>
    </row>
    <row r="9" spans="4:16" ht="20.25" x14ac:dyDescent="0.3">
      <c r="D9" s="24" t="s">
        <v>21</v>
      </c>
      <c r="E9" s="24" t="s">
        <v>22</v>
      </c>
      <c r="F9" s="25" t="s">
        <v>23</v>
      </c>
      <c r="G9" s="26">
        <v>12105</v>
      </c>
      <c r="H9" s="27">
        <v>45923</v>
      </c>
      <c r="I9" s="19">
        <f t="shared" si="0"/>
        <v>45953</v>
      </c>
      <c r="J9" s="20">
        <f t="shared" si="1"/>
        <v>0</v>
      </c>
      <c r="K9" s="21">
        <f t="shared" si="2"/>
        <v>0</v>
      </c>
      <c r="L9" s="20">
        <f t="shared" si="3"/>
        <v>0</v>
      </c>
      <c r="M9" s="21">
        <f t="shared" si="4"/>
        <v>12105</v>
      </c>
      <c r="N9" s="21">
        <f t="shared" si="5"/>
        <v>0</v>
      </c>
      <c r="O9" s="22">
        <f t="shared" ref="O9:O12" si="7">+$D$5-I9</f>
        <v>69</v>
      </c>
      <c r="P9" s="23" t="s">
        <v>24</v>
      </c>
    </row>
    <row r="10" spans="4:16" ht="21.75" customHeight="1" x14ac:dyDescent="0.3">
      <c r="D10" s="15" t="s">
        <v>25</v>
      </c>
      <c r="E10" s="15" t="s">
        <v>26</v>
      </c>
      <c r="F10" s="15" t="s">
        <v>27</v>
      </c>
      <c r="G10" s="17">
        <v>4060</v>
      </c>
      <c r="H10" s="18">
        <v>45938</v>
      </c>
      <c r="I10" s="19">
        <f t="shared" si="0"/>
        <v>45968</v>
      </c>
      <c r="J10" s="20">
        <f t="shared" si="1"/>
        <v>0</v>
      </c>
      <c r="K10" s="21">
        <f t="shared" si="2"/>
        <v>0</v>
      </c>
      <c r="L10" s="20">
        <f t="shared" si="3"/>
        <v>4060</v>
      </c>
      <c r="M10" s="21">
        <f t="shared" si="4"/>
        <v>0</v>
      </c>
      <c r="N10" s="21">
        <f t="shared" si="5"/>
        <v>0</v>
      </c>
      <c r="O10" s="22">
        <f t="shared" si="7"/>
        <v>54</v>
      </c>
      <c r="P10" s="23" t="s">
        <v>24</v>
      </c>
    </row>
    <row r="11" spans="4:16" ht="40.5" x14ac:dyDescent="0.3">
      <c r="D11" s="15" t="s">
        <v>28</v>
      </c>
      <c r="E11" s="15" t="s">
        <v>17</v>
      </c>
      <c r="F11" s="15" t="s">
        <v>18</v>
      </c>
      <c r="G11" s="17">
        <v>18483.27</v>
      </c>
      <c r="H11" s="28">
        <v>45946</v>
      </c>
      <c r="I11" s="19">
        <f t="shared" si="0"/>
        <v>45976</v>
      </c>
      <c r="J11" s="20">
        <f t="shared" si="1"/>
        <v>0</v>
      </c>
      <c r="K11" s="21">
        <f t="shared" si="2"/>
        <v>0</v>
      </c>
      <c r="L11" s="20">
        <f t="shared" si="3"/>
        <v>18483.27</v>
      </c>
      <c r="M11" s="21">
        <f t="shared" si="4"/>
        <v>0</v>
      </c>
      <c r="N11" s="21">
        <f t="shared" si="5"/>
        <v>0</v>
      </c>
      <c r="O11" s="22">
        <f t="shared" si="7"/>
        <v>46</v>
      </c>
      <c r="P11" s="23" t="s">
        <v>19</v>
      </c>
    </row>
    <row r="12" spans="4:16" ht="40.5" x14ac:dyDescent="0.3">
      <c r="D12" s="15" t="s">
        <v>29</v>
      </c>
      <c r="E12" s="15" t="s">
        <v>30</v>
      </c>
      <c r="F12" s="15" t="s">
        <v>31</v>
      </c>
      <c r="G12" s="17">
        <v>89532.5</v>
      </c>
      <c r="H12" s="28">
        <v>46014</v>
      </c>
      <c r="I12" s="19">
        <f t="shared" si="0"/>
        <v>46044</v>
      </c>
      <c r="J12" s="20">
        <f t="shared" si="1"/>
        <v>89532.5</v>
      </c>
      <c r="K12" s="21">
        <f t="shared" si="2"/>
        <v>0</v>
      </c>
      <c r="L12" s="20">
        <f t="shared" si="3"/>
        <v>0</v>
      </c>
      <c r="M12" s="21">
        <f t="shared" si="4"/>
        <v>0</v>
      </c>
      <c r="N12" s="21">
        <f t="shared" si="5"/>
        <v>0</v>
      </c>
      <c r="O12" s="22">
        <f t="shared" si="7"/>
        <v>-22</v>
      </c>
      <c r="P12" s="23" t="s">
        <v>32</v>
      </c>
    </row>
    <row r="13" spans="4:16" ht="20.25" x14ac:dyDescent="0.3">
      <c r="D13" s="15" t="s">
        <v>33</v>
      </c>
      <c r="E13" s="15" t="s">
        <v>34</v>
      </c>
      <c r="F13" s="15" t="s">
        <v>35</v>
      </c>
      <c r="G13" s="17">
        <v>3210.38</v>
      </c>
      <c r="H13" s="28">
        <v>46020</v>
      </c>
      <c r="I13" s="19">
        <f>+H13+30</f>
        <v>46050</v>
      </c>
      <c r="J13" s="20">
        <f>+IF(O13&lt;=0,G13,0)</f>
        <v>3210.38</v>
      </c>
      <c r="K13" s="21"/>
      <c r="L13" s="20"/>
      <c r="M13" s="21"/>
      <c r="N13" s="21"/>
      <c r="O13" s="22">
        <f>+$D$5-I13</f>
        <v>-28</v>
      </c>
      <c r="P13" s="23"/>
    </row>
    <row r="14" spans="4:16" ht="60.75" x14ac:dyDescent="0.3">
      <c r="D14" s="15" t="s">
        <v>36</v>
      </c>
      <c r="E14" s="15" t="s">
        <v>37</v>
      </c>
      <c r="F14" s="15" t="s">
        <v>38</v>
      </c>
      <c r="G14" s="17">
        <v>2595073.5</v>
      </c>
      <c r="H14" s="28">
        <v>45870</v>
      </c>
      <c r="I14" s="19">
        <f>+H14+120+32</f>
        <v>46022</v>
      </c>
      <c r="J14" s="20"/>
      <c r="K14" s="21"/>
      <c r="L14" s="20"/>
      <c r="M14" s="21"/>
      <c r="N14" s="21"/>
      <c r="O14" s="22">
        <f>+$D$5-I14</f>
        <v>0</v>
      </c>
      <c r="P14" s="22"/>
    </row>
    <row r="15" spans="4:16" ht="60.75" x14ac:dyDescent="0.3">
      <c r="D15" s="15" t="s">
        <v>39</v>
      </c>
      <c r="E15" s="15" t="s">
        <v>40</v>
      </c>
      <c r="F15" s="15" t="s">
        <v>41</v>
      </c>
      <c r="G15" s="17">
        <v>2124000</v>
      </c>
      <c r="H15" s="28">
        <v>45658</v>
      </c>
      <c r="I15" s="19">
        <f>+H15+364</f>
        <v>46022</v>
      </c>
      <c r="J15" s="20"/>
      <c r="K15" s="21"/>
      <c r="L15" s="20"/>
      <c r="M15" s="21"/>
      <c r="N15" s="21"/>
      <c r="O15" s="22">
        <f>+$D$5-I15</f>
        <v>0</v>
      </c>
      <c r="P15" s="23"/>
    </row>
    <row r="16" spans="4:16" ht="40.5" x14ac:dyDescent="0.3">
      <c r="D16" s="15" t="s">
        <v>42</v>
      </c>
      <c r="E16" s="15" t="s">
        <v>43</v>
      </c>
      <c r="F16" s="15" t="s">
        <v>44</v>
      </c>
      <c r="G16" s="17">
        <v>56302.7</v>
      </c>
      <c r="H16" s="28">
        <v>46022</v>
      </c>
      <c r="I16" s="19">
        <f>+H16+30</f>
        <v>46052</v>
      </c>
      <c r="J16" s="20"/>
      <c r="K16" s="21"/>
      <c r="L16" s="20"/>
      <c r="M16" s="21"/>
      <c r="N16" s="21"/>
      <c r="O16" s="22">
        <f>+$D$5-I16</f>
        <v>-30</v>
      </c>
      <c r="P16" s="23"/>
    </row>
    <row r="17" spans="4:16" ht="20.25" x14ac:dyDescent="0.25">
      <c r="D17" s="29"/>
      <c r="E17" s="29"/>
      <c r="F17" s="30" t="s">
        <v>45</v>
      </c>
      <c r="G17" s="31">
        <f>SUM(G7:G16)</f>
        <v>4959274.95</v>
      </c>
      <c r="H17" s="32"/>
      <c r="I17" s="19"/>
      <c r="J17" s="33">
        <f>SUM(J7:J13)</f>
        <v>92742.88</v>
      </c>
      <c r="K17" s="33">
        <f>SUM(K7:K12)</f>
        <v>0</v>
      </c>
      <c r="L17" s="33">
        <f>SUM(L7:L12)</f>
        <v>22543.27</v>
      </c>
      <c r="M17" s="33">
        <f>SUM(M7:M12)</f>
        <v>42817.8</v>
      </c>
      <c r="N17" s="33">
        <f>SUM(N7:N12)</f>
        <v>25794.799999999999</v>
      </c>
      <c r="O17" s="33">
        <v>0</v>
      </c>
      <c r="P17" s="34"/>
    </row>
    <row r="18" spans="4:16" ht="15.75" x14ac:dyDescent="0.25">
      <c r="D18" s="35"/>
      <c r="E18" s="35"/>
      <c r="F18" s="35"/>
      <c r="G18" s="36"/>
      <c r="H18" s="37"/>
      <c r="I18" s="38"/>
      <c r="J18" s="39"/>
      <c r="K18" s="39"/>
      <c r="L18" s="39"/>
      <c r="M18" s="40"/>
      <c r="N18" s="41"/>
    </row>
    <row r="19" spans="4:16" ht="21" x14ac:dyDescent="0.35">
      <c r="D19" s="42"/>
      <c r="E19" s="42"/>
      <c r="F19" s="42"/>
      <c r="G19" s="43"/>
      <c r="H19" s="44"/>
      <c r="I19" s="45"/>
      <c r="J19" s="45"/>
      <c r="K19" s="45"/>
      <c r="L19" s="45"/>
      <c r="M19" s="46"/>
      <c r="N19" s="47"/>
    </row>
    <row r="20" spans="4:16" ht="20.25" x14ac:dyDescent="0.25">
      <c r="D20" s="48" t="s">
        <v>46</v>
      </c>
      <c r="E20" s="48"/>
      <c r="F20" s="48"/>
      <c r="G20" s="48"/>
      <c r="H20" s="48"/>
      <c r="I20" s="48"/>
      <c r="J20" s="48"/>
      <c r="K20" s="48"/>
      <c r="L20" s="48"/>
      <c r="M20" s="49"/>
      <c r="N20" s="49"/>
    </row>
    <row r="21" spans="4:16" ht="20.25" x14ac:dyDescent="0.25">
      <c r="D21" s="50">
        <f>+D5</f>
        <v>46022</v>
      </c>
      <c r="E21" s="50"/>
      <c r="F21" s="50"/>
      <c r="G21" s="50"/>
      <c r="H21" s="50"/>
      <c r="I21" s="50"/>
      <c r="J21" s="50"/>
      <c r="K21" s="50"/>
      <c r="L21" s="51"/>
      <c r="M21" s="52"/>
      <c r="N21" s="52"/>
    </row>
    <row r="22" spans="4:16" ht="60.75" x14ac:dyDescent="0.25">
      <c r="D22" s="53" t="s">
        <v>47</v>
      </c>
      <c r="E22" s="53" t="s">
        <v>4</v>
      </c>
      <c r="F22" s="54" t="s">
        <v>5</v>
      </c>
      <c r="G22" s="55" t="s">
        <v>6</v>
      </c>
      <c r="H22" s="56" t="s">
        <v>7</v>
      </c>
      <c r="I22" s="57" t="s">
        <v>48</v>
      </c>
      <c r="J22" s="57" t="s">
        <v>49</v>
      </c>
      <c r="K22" s="58" t="s">
        <v>50</v>
      </c>
      <c r="L22" s="59" t="s">
        <v>51</v>
      </c>
      <c r="M22" s="60"/>
      <c r="N22"/>
    </row>
    <row r="23" spans="4:16" ht="20.25" x14ac:dyDescent="0.3">
      <c r="D23" s="61" t="s">
        <v>52</v>
      </c>
      <c r="E23" s="62" t="s">
        <v>53</v>
      </c>
      <c r="F23" s="62" t="s">
        <v>54</v>
      </c>
      <c r="G23" s="63">
        <f>19331.06-1563.94</f>
        <v>17767.120000000003</v>
      </c>
      <c r="H23" s="64">
        <v>45961</v>
      </c>
      <c r="I23" s="65">
        <v>75.981399999999994</v>
      </c>
      <c r="J23" s="66" t="s">
        <v>55</v>
      </c>
      <c r="K23" s="67">
        <f>+G23*I23</f>
        <v>1349970.651568</v>
      </c>
      <c r="L23" s="68"/>
      <c r="M23" s="60"/>
      <c r="N23"/>
    </row>
    <row r="24" spans="4:16" ht="20.25" x14ac:dyDescent="0.25">
      <c r="D24" s="69" t="s">
        <v>56</v>
      </c>
      <c r="E24" s="69"/>
      <c r="F24" s="69"/>
      <c r="G24" s="70"/>
      <c r="J24" s="72" t="s">
        <v>45</v>
      </c>
      <c r="K24" s="73">
        <f>SUM(K23:K23)</f>
        <v>1349970.651568</v>
      </c>
    </row>
    <row r="26" spans="4:16" ht="20.25" x14ac:dyDescent="0.3">
      <c r="E26" s="76" t="s">
        <v>57</v>
      </c>
      <c r="F26" s="77">
        <f>+G17</f>
        <v>4959274.95</v>
      </c>
      <c r="G26" s="78"/>
      <c r="H26" s="79"/>
      <c r="I26" s="80"/>
      <c r="J26" s="81"/>
      <c r="K26" s="82"/>
      <c r="L26" s="82"/>
      <c r="M26" s="82"/>
      <c r="N26" s="82"/>
    </row>
    <row r="27" spans="4:16" ht="20.25" x14ac:dyDescent="0.3">
      <c r="E27" s="76" t="s">
        <v>58</v>
      </c>
      <c r="F27" s="77">
        <f>+K24</f>
        <v>1349970.651568</v>
      </c>
      <c r="G27" s="78"/>
      <c r="H27" s="79"/>
      <c r="I27" s="80"/>
      <c r="J27" s="81"/>
      <c r="K27" s="82"/>
      <c r="L27" s="82"/>
      <c r="M27" s="82"/>
      <c r="N27" s="82"/>
    </row>
    <row r="28" spans="4:16" ht="20.25" x14ac:dyDescent="0.3">
      <c r="E28" s="76" t="s">
        <v>59</v>
      </c>
      <c r="F28" s="77">
        <f>SUM(F26:F27)</f>
        <v>6309245.6015680004</v>
      </c>
      <c r="G28" s="78"/>
      <c r="H28" s="83"/>
      <c r="I28" s="81"/>
      <c r="J28" s="81"/>
      <c r="K28" s="84"/>
      <c r="L28" s="81"/>
      <c r="M28" s="85"/>
      <c r="N28" s="86"/>
    </row>
    <row r="29" spans="4:16" ht="20.25" x14ac:dyDescent="0.3">
      <c r="D29" s="87"/>
      <c r="E29" s="88"/>
      <c r="F29" s="89"/>
      <c r="G29" s="78"/>
      <c r="H29" s="83"/>
      <c r="I29" s="81"/>
      <c r="J29" s="81"/>
      <c r="K29" s="81"/>
      <c r="L29" s="81"/>
      <c r="M29" s="85"/>
      <c r="N29" s="86"/>
    </row>
    <row r="30" spans="4:16" ht="20.25" x14ac:dyDescent="0.3">
      <c r="D30" s="87"/>
      <c r="E30" s="88"/>
      <c r="F30" s="89"/>
      <c r="G30" s="78"/>
      <c r="H30" s="83"/>
      <c r="I30" s="81"/>
      <c r="J30" s="81"/>
      <c r="K30" s="81"/>
      <c r="L30" s="81"/>
      <c r="M30" s="85"/>
      <c r="N30" s="86"/>
    </row>
    <row r="31" spans="4:16" ht="20.25" x14ac:dyDescent="0.3">
      <c r="D31" s="87"/>
      <c r="E31" s="88"/>
      <c r="F31" s="89"/>
      <c r="G31" s="78"/>
      <c r="H31" s="83"/>
      <c r="I31" s="81"/>
      <c r="J31" s="81"/>
      <c r="K31" s="81"/>
      <c r="L31" s="81"/>
      <c r="M31" s="85"/>
      <c r="N31" s="86"/>
    </row>
    <row r="32" spans="4:16" ht="20.25" x14ac:dyDescent="0.3">
      <c r="D32" s="87"/>
      <c r="E32" s="88"/>
      <c r="F32" s="89"/>
      <c r="G32" s="78"/>
      <c r="H32" s="83"/>
      <c r="I32" s="81"/>
      <c r="J32" s="81"/>
      <c r="K32" s="81"/>
      <c r="L32" s="81"/>
      <c r="M32" s="85"/>
      <c r="N32" s="86"/>
    </row>
    <row r="33" spans="4:14" ht="20.25" x14ac:dyDescent="0.3">
      <c r="D33" s="87"/>
      <c r="E33" s="88"/>
      <c r="F33" s="89"/>
      <c r="G33" s="78"/>
      <c r="H33" s="83"/>
      <c r="I33" s="81"/>
      <c r="J33" s="81"/>
      <c r="K33" s="81"/>
      <c r="L33" s="81"/>
      <c r="M33" s="85"/>
      <c r="N33" s="86"/>
    </row>
    <row r="34" spans="4:14" ht="20.25" x14ac:dyDescent="0.3">
      <c r="D34" s="87"/>
      <c r="E34" s="88"/>
      <c r="F34" s="89"/>
      <c r="G34" s="78"/>
      <c r="H34" s="83"/>
      <c r="I34" s="81"/>
      <c r="J34" s="81"/>
      <c r="K34" s="81"/>
      <c r="L34" s="81"/>
      <c r="M34" s="85"/>
      <c r="N34" s="86"/>
    </row>
    <row r="35" spans="4:14" ht="20.25" x14ac:dyDescent="0.3">
      <c r="D35" s="87"/>
      <c r="F35" s="90"/>
      <c r="G35" s="78"/>
      <c r="H35" s="83"/>
      <c r="I35" s="81"/>
      <c r="J35" s="81"/>
      <c r="K35" s="81"/>
      <c r="L35" s="81"/>
      <c r="M35" s="85"/>
      <c r="N35" s="86"/>
    </row>
    <row r="36" spans="4:14" ht="20.25" x14ac:dyDescent="0.3">
      <c r="D36" s="87"/>
      <c r="E36" s="88"/>
      <c r="F36" s="89"/>
      <c r="G36" s="78"/>
      <c r="H36" s="83"/>
      <c r="I36" s="81"/>
      <c r="J36" s="81"/>
      <c r="K36" s="81"/>
      <c r="L36" s="81"/>
      <c r="M36" s="85"/>
      <c r="N36" s="86"/>
    </row>
    <row r="37" spans="4:14" ht="20.25" x14ac:dyDescent="0.3">
      <c r="D37" s="91"/>
      <c r="E37" s="92"/>
      <c r="G37" s="93"/>
      <c r="H37" s="94"/>
      <c r="I37" s="95"/>
      <c r="J37" s="81"/>
      <c r="K37" s="81"/>
      <c r="L37" s="81"/>
      <c r="M37" s="96"/>
      <c r="N37" s="97"/>
    </row>
    <row r="38" spans="4:14" ht="20.25" x14ac:dyDescent="0.3">
      <c r="D38" s="87"/>
      <c r="E38" s="92"/>
      <c r="F38" s="98"/>
      <c r="G38" s="78"/>
      <c r="H38" s="79"/>
      <c r="I38" s="81"/>
      <c r="J38" s="81"/>
      <c r="K38" s="81"/>
      <c r="L38" s="81"/>
      <c r="M38" s="96"/>
      <c r="N38" s="97"/>
    </row>
    <row r="39" spans="4:14" ht="20.25" x14ac:dyDescent="0.3">
      <c r="D39" s="91"/>
      <c r="E39" s="88"/>
      <c r="H39" s="83"/>
      <c r="I39" s="80"/>
      <c r="J39" s="81"/>
      <c r="K39" s="81"/>
      <c r="L39" s="81"/>
      <c r="M39" s="96"/>
      <c r="N39" s="97"/>
    </row>
    <row r="40" spans="4:14" ht="20.25" x14ac:dyDescent="0.3">
      <c r="D40" s="100" t="s">
        <v>60</v>
      </c>
      <c r="E40" s="100"/>
      <c r="I40" s="80"/>
      <c r="J40" s="81"/>
      <c r="K40" s="100" t="s">
        <v>61</v>
      </c>
      <c r="L40" s="100"/>
      <c r="M40" s="101"/>
      <c r="N40" s="97"/>
    </row>
    <row r="41" spans="4:14" x14ac:dyDescent="0.25">
      <c r="D41" s="102"/>
      <c r="E41" s="103"/>
      <c r="I41" s="104"/>
      <c r="J41" s="104"/>
      <c r="K41" s="104"/>
      <c r="L41" s="104"/>
      <c r="M41" s="105"/>
      <c r="N41" s="106"/>
    </row>
    <row r="42" spans="4:14" x14ac:dyDescent="0.25">
      <c r="M42" s="107"/>
      <c r="N42" s="108"/>
    </row>
    <row r="43" spans="4:14" x14ac:dyDescent="0.25">
      <c r="M43" s="107"/>
      <c r="N43" s="108"/>
    </row>
    <row r="46" spans="4:14" ht="20.25" x14ac:dyDescent="0.25">
      <c r="G46" s="89"/>
    </row>
    <row r="48" spans="4:14" x14ac:dyDescent="0.25">
      <c r="F48" s="103"/>
      <c r="G48" s="71"/>
    </row>
    <row r="49" spans="7:7" x14ac:dyDescent="0.25">
      <c r="G49" s="71"/>
    </row>
    <row r="50" spans="7:7" x14ac:dyDescent="0.25">
      <c r="G50" s="71"/>
    </row>
  </sheetData>
  <mergeCells count="8">
    <mergeCell ref="D40:E40"/>
    <mergeCell ref="K40:L40"/>
    <mergeCell ref="D2:N2"/>
    <mergeCell ref="D3:N3"/>
    <mergeCell ref="D4:N4"/>
    <mergeCell ref="D5:N5"/>
    <mergeCell ref="D20:L20"/>
    <mergeCell ref="D21:L21"/>
  </mergeCells>
  <pageMargins left="0.7" right="0.7" top="0.75" bottom="0.75" header="0.3" footer="0.3"/>
  <pageSetup paperSize="5" scale="41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2026-01-14T20:08:32Z</dcterms:created>
  <dcterms:modified xsi:type="dcterms:W3CDTF">2026-01-14T20:08:58Z</dcterms:modified>
</cp:coreProperties>
</file>