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Users\ldelacruz\Downloads\"/>
    </mc:Choice>
  </mc:AlternateContent>
  <xr:revisionPtr revIDLastSave="0" documentId="13_ncr:1_{DEDA73E1-22E1-4FA5-97EA-4E0C7291630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CUENTAS POR PAGAR NOVIEMBRE" sheetId="13" r:id="rId1"/>
  </sheets>
  <definedNames>
    <definedName name="_xlnm._FilterDatabase" localSheetId="0" hidden="1">'CUENTAS POR PAGAR NOVIEMBRE'!$A$6:$O$6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38" i="13" l="1"/>
  <c r="I20" i="13"/>
  <c r="O20" i="13"/>
  <c r="J20" i="13" s="1"/>
  <c r="K20" i="13"/>
  <c r="M20" i="13"/>
  <c r="I23" i="13"/>
  <c r="O23" i="13"/>
  <c r="J23" i="13" s="1"/>
  <c r="M23" i="13"/>
  <c r="I13" i="13"/>
  <c r="O13" i="13" s="1"/>
  <c r="F47" i="13"/>
  <c r="I32" i="13"/>
  <c r="O32" i="13" s="1"/>
  <c r="I16" i="13"/>
  <c r="O16" i="13" s="1"/>
  <c r="I25" i="13"/>
  <c r="O25" i="13" s="1"/>
  <c r="I22" i="13"/>
  <c r="O22" i="13" s="1"/>
  <c r="I19" i="13"/>
  <c r="O19" i="13" s="1"/>
  <c r="I33" i="13"/>
  <c r="O33" i="13" s="1"/>
  <c r="I21" i="13"/>
  <c r="O21" i="13" s="1"/>
  <c r="I18" i="13"/>
  <c r="O18" i="13" s="1"/>
  <c r="I15" i="13"/>
  <c r="O15" i="13" s="1"/>
  <c r="I27" i="13"/>
  <c r="O27" i="13" s="1"/>
  <c r="I11" i="13"/>
  <c r="O11" i="13" s="1"/>
  <c r="I28" i="13"/>
  <c r="O28" i="13" s="1"/>
  <c r="I29" i="13"/>
  <c r="O29" i="13" s="1"/>
  <c r="I34" i="13"/>
  <c r="O34" i="13" s="1"/>
  <c r="I36" i="13"/>
  <c r="O36" i="13" s="1"/>
  <c r="I37" i="13"/>
  <c r="O37" i="13" s="1"/>
  <c r="I30" i="13"/>
  <c r="O30" i="13" s="1"/>
  <c r="I31" i="13"/>
  <c r="O31" i="13" s="1"/>
  <c r="I35" i="13"/>
  <c r="O35" i="13" s="1"/>
  <c r="I26" i="13"/>
  <c r="O26" i="13" s="1"/>
  <c r="I17" i="13"/>
  <c r="O17" i="13" s="1"/>
  <c r="I24" i="13"/>
  <c r="O24" i="13" s="1"/>
  <c r="I14" i="13"/>
  <c r="O14" i="13" s="1"/>
  <c r="I38" i="13"/>
  <c r="K44" i="13"/>
  <c r="D42" i="13"/>
  <c r="I12" i="13"/>
  <c r="O12" i="13" s="1"/>
  <c r="K12" i="13" s="1"/>
  <c r="I10" i="13"/>
  <c r="O10" i="13" s="1"/>
  <c r="I9" i="13"/>
  <c r="O9" i="13" s="1"/>
  <c r="K9" i="13" s="1"/>
  <c r="I8" i="13"/>
  <c r="O8" i="13" s="1"/>
  <c r="I7" i="13"/>
  <c r="O7" i="13" s="1"/>
  <c r="L20" i="13" l="1"/>
  <c r="N20" i="13"/>
  <c r="J13" i="13"/>
  <c r="M13" i="13"/>
  <c r="L23" i="13"/>
  <c r="K23" i="13"/>
  <c r="N23" i="13"/>
  <c r="L13" i="13"/>
  <c r="K13" i="13"/>
  <c r="N13" i="13"/>
  <c r="N33" i="13"/>
  <c r="M33" i="13"/>
  <c r="L33" i="13"/>
  <c r="K33" i="13"/>
  <c r="J33" i="13"/>
  <c r="N19" i="13"/>
  <c r="M19" i="13"/>
  <c r="L19" i="13"/>
  <c r="K19" i="13"/>
  <c r="J19" i="13"/>
  <c r="N22" i="13"/>
  <c r="M22" i="13"/>
  <c r="L22" i="13"/>
  <c r="K22" i="13"/>
  <c r="J22" i="13"/>
  <c r="N25" i="13"/>
  <c r="M25" i="13"/>
  <c r="L25" i="13"/>
  <c r="K25" i="13"/>
  <c r="J25" i="13"/>
  <c r="N16" i="13"/>
  <c r="M16" i="13"/>
  <c r="L16" i="13"/>
  <c r="K16" i="13"/>
  <c r="J16" i="13"/>
  <c r="N32" i="13"/>
  <c r="M32" i="13"/>
  <c r="L32" i="13"/>
  <c r="K32" i="13"/>
  <c r="J32" i="13"/>
  <c r="N21" i="13"/>
  <c r="M21" i="13"/>
  <c r="L21" i="13"/>
  <c r="K21" i="13"/>
  <c r="J21" i="13"/>
  <c r="N31" i="13"/>
  <c r="M31" i="13"/>
  <c r="L31" i="13"/>
  <c r="K31" i="13"/>
  <c r="J31" i="13"/>
  <c r="N30" i="13"/>
  <c r="M30" i="13"/>
  <c r="L30" i="13"/>
  <c r="K30" i="13"/>
  <c r="J30" i="13"/>
  <c r="N37" i="13"/>
  <c r="M37" i="13"/>
  <c r="L37" i="13"/>
  <c r="K37" i="13"/>
  <c r="J37" i="13"/>
  <c r="N36" i="13"/>
  <c r="M36" i="13"/>
  <c r="L36" i="13"/>
  <c r="K36" i="13"/>
  <c r="J36" i="13"/>
  <c r="N34" i="13"/>
  <c r="M34" i="13"/>
  <c r="L34" i="13"/>
  <c r="K34" i="13"/>
  <c r="J34" i="13"/>
  <c r="N29" i="13"/>
  <c r="M29" i="13"/>
  <c r="L29" i="13"/>
  <c r="K29" i="13"/>
  <c r="J29" i="13"/>
  <c r="N28" i="13"/>
  <c r="M28" i="13"/>
  <c r="L28" i="13"/>
  <c r="K28" i="13"/>
  <c r="J28" i="13"/>
  <c r="N11" i="13"/>
  <c r="M11" i="13"/>
  <c r="L11" i="13"/>
  <c r="K11" i="13"/>
  <c r="J11" i="13"/>
  <c r="N27" i="13"/>
  <c r="M27" i="13"/>
  <c r="L27" i="13"/>
  <c r="K27" i="13"/>
  <c r="J27" i="13"/>
  <c r="N15" i="13"/>
  <c r="M15" i="13"/>
  <c r="L15" i="13"/>
  <c r="K15" i="13"/>
  <c r="J15" i="13"/>
  <c r="N18" i="13"/>
  <c r="M18" i="13"/>
  <c r="L18" i="13"/>
  <c r="K18" i="13"/>
  <c r="J18" i="13"/>
  <c r="N35" i="13"/>
  <c r="M35" i="13"/>
  <c r="L35" i="13"/>
  <c r="K35" i="13"/>
  <c r="J35" i="13"/>
  <c r="N14" i="13"/>
  <c r="M14" i="13"/>
  <c r="L14" i="13"/>
  <c r="K14" i="13"/>
  <c r="J14" i="13"/>
  <c r="N24" i="13"/>
  <c r="M24" i="13"/>
  <c r="L24" i="13"/>
  <c r="K24" i="13"/>
  <c r="J24" i="13"/>
  <c r="N26" i="13"/>
  <c r="M26" i="13"/>
  <c r="L26" i="13"/>
  <c r="K26" i="13"/>
  <c r="J26" i="13"/>
  <c r="N17" i="13"/>
  <c r="M17" i="13"/>
  <c r="L17" i="13"/>
  <c r="K17" i="13"/>
  <c r="J17" i="13"/>
  <c r="L12" i="13"/>
  <c r="N12" i="13"/>
  <c r="J12" i="13"/>
  <c r="K45" i="13"/>
  <c r="F48" i="13" s="1"/>
  <c r="F49" i="13" s="1"/>
  <c r="N7" i="13"/>
  <c r="J7" i="13"/>
  <c r="K7" i="13"/>
  <c r="M7" i="13"/>
  <c r="L7" i="13"/>
  <c r="K8" i="13"/>
  <c r="L8" i="13"/>
  <c r="N8" i="13"/>
  <c r="J8" i="13"/>
  <c r="K10" i="13"/>
  <c r="L10" i="13"/>
  <c r="N10" i="13"/>
  <c r="J10" i="13"/>
  <c r="M8" i="13"/>
  <c r="M9" i="13"/>
  <c r="N9" i="13"/>
  <c r="J9" i="13"/>
  <c r="L9" i="13"/>
  <c r="M10" i="13"/>
  <c r="M12" i="13"/>
  <c r="J38" i="13" l="1"/>
  <c r="M38" i="13"/>
  <c r="N38" i="13"/>
  <c r="K38" i="13"/>
  <c r="L38" i="13"/>
</calcChain>
</file>

<file path=xl/sharedStrings.xml><?xml version="1.0" encoding="utf-8"?>
<sst xmlns="http://schemas.openxmlformats.org/spreadsheetml/2006/main" count="130" uniqueCount="107">
  <si>
    <t>INSTITUTO DOMINICANA PARA LA CALIDAD</t>
  </si>
  <si>
    <t>RELACIÓN DE FACTURAS PENDIENTES DE PAGO</t>
  </si>
  <si>
    <t>VALORES EN RD$</t>
  </si>
  <si>
    <t>NCF: No.</t>
  </si>
  <si>
    <t>PROVEEDOR</t>
  </si>
  <si>
    <t>CONCEPTO</t>
  </si>
  <si>
    <t>MONTO</t>
  </si>
  <si>
    <t>FECHA FACTURA</t>
  </si>
  <si>
    <t>FECHA DE VENCIMIENTO</t>
  </si>
  <si>
    <t>NO VENCIDAS</t>
  </si>
  <si>
    <t>1-30 días</t>
  </si>
  <si>
    <t>31-60 días</t>
  </si>
  <si>
    <t>61-90 días</t>
  </si>
  <si>
    <t>91-Más días</t>
  </si>
  <si>
    <t>DIAS</t>
  </si>
  <si>
    <t>GRUPO L&amp;B</t>
  </si>
  <si>
    <t>SERVICIO DE ALQUILER DE FOTOCOPIADORA</t>
  </si>
  <si>
    <t>DIPSA</t>
  </si>
  <si>
    <t>BONANZA DOMINICANA</t>
  </si>
  <si>
    <t>INDUMECA</t>
  </si>
  <si>
    <t>FRESCO DEL HORNO</t>
  </si>
  <si>
    <t>COMPRA DE BOTELLONES DE AGUA</t>
  </si>
  <si>
    <t>TECHBOX</t>
  </si>
  <si>
    <t>TOTAL</t>
  </si>
  <si>
    <t>PROVEEDORES INTERNACIONALES</t>
  </si>
  <si>
    <t>COMPROBANTE</t>
  </si>
  <si>
    <t>TIPO DE MODEDA</t>
  </si>
  <si>
    <t>EQUIVALENTE EN PESO</t>
  </si>
  <si>
    <t>OBSERVACION</t>
  </si>
  <si>
    <t>TOTAL ADEUDADO</t>
  </si>
  <si>
    <t>B1500000028</t>
  </si>
  <si>
    <t>EDEESTE</t>
  </si>
  <si>
    <t>JULIO COLON &amp; ASOCIADOS</t>
  </si>
  <si>
    <t>E450000006022</t>
  </si>
  <si>
    <t>COMPRA DE GASOIL OPTIMO</t>
  </si>
  <si>
    <t>PLANETA AZUL</t>
  </si>
  <si>
    <t>E450000000001</t>
  </si>
  <si>
    <t>B1500000026</t>
  </si>
  <si>
    <t>B1500000027</t>
  </si>
  <si>
    <t>B1500004818</t>
  </si>
  <si>
    <t>LABORATORIOS ORBIS</t>
  </si>
  <si>
    <t>COMPRA DE 70 BOTELLONES DE AGUA</t>
  </si>
  <si>
    <t>N/A|</t>
  </si>
  <si>
    <t>ISO</t>
  </si>
  <si>
    <t>MEMBRESIA ANUAL 2026</t>
  </si>
  <si>
    <t>EURO</t>
  </si>
  <si>
    <t>NOTA: PARA ESTE CALCULO SE CONVIRTIO A EURO LA FACTURA DE ISO, YA QUE ES LA MONEDA EN QUE SE PAGA.</t>
  </si>
  <si>
    <t>CUENTA POR PAGAR PROVEEDORES LOCALES</t>
  </si>
  <si>
    <t>CUENTA POR PAGAR PROVEEDORES INTERNACIONALES</t>
  </si>
  <si>
    <t>ELABORADO POR</t>
  </si>
  <si>
    <t>REVISADO POR</t>
  </si>
  <si>
    <t>B1500001094</t>
  </si>
  <si>
    <t>COMPRA DE POSTRE FRESCO</t>
  </si>
  <si>
    <t>B1500004150</t>
  </si>
  <si>
    <t>JARDIN ILUCIONES</t>
  </si>
  <si>
    <t>COMPRA DE ARREGLOS FLORALES</t>
  </si>
  <si>
    <t>E450000059399</t>
  </si>
  <si>
    <t>SERVICIO DE ENERGIA ELECTRICA</t>
  </si>
  <si>
    <t>B1500000623</t>
  </si>
  <si>
    <t>OMX MULTISERVICIOS</t>
  </si>
  <si>
    <t>COMPRA DE ARCHIVO METALICO</t>
  </si>
  <si>
    <t>E450000020406</t>
  </si>
  <si>
    <t>E450000000908</t>
  </si>
  <si>
    <t>HYLSA</t>
  </si>
  <si>
    <t>COMPRA DE NEUMATICO</t>
  </si>
  <si>
    <t>E450000000076</t>
  </si>
  <si>
    <t>IMPROFICINAS</t>
  </si>
  <si>
    <t>COMPRA DE EQUIPOS DE OFICINA</t>
  </si>
  <si>
    <t>E450000002309</t>
  </si>
  <si>
    <t>MAGNA MOTOR</t>
  </si>
  <si>
    <t xml:space="preserve">SERVICIO DE MANTENIMIENTOS A LOS VEHICULOS </t>
  </si>
  <si>
    <t>B1500004174</t>
  </si>
  <si>
    <t>COMPRA DE CORONA FUNEBRE</t>
  </si>
  <si>
    <t>E450000000038</t>
  </si>
  <si>
    <t>LEONG MUEBLES PARA OFICINAS</t>
  </si>
  <si>
    <t>B1500000210</t>
  </si>
  <si>
    <t>COMPRA DE HIDROLAVADORA TOTAL</t>
  </si>
  <si>
    <t>B1500004182</t>
  </si>
  <si>
    <t>COMPRA DE MACETERO REDONDO</t>
  </si>
  <si>
    <t>B1500000067</t>
  </si>
  <si>
    <t>PRINTEO</t>
  </si>
  <si>
    <t>SERVICIO DE IMPRESION DE ENVOLTURAS</t>
  </si>
  <si>
    <t>E450000021005</t>
  </si>
  <si>
    <t>E450000096257</t>
  </si>
  <si>
    <t>CODETEL</t>
  </si>
  <si>
    <t>SERVICIO TELEFONICO</t>
  </si>
  <si>
    <t>SERVICIOS DE PRUEBAS HIDROSTATICAS</t>
  </si>
  <si>
    <t>B1500000219</t>
  </si>
  <si>
    <t>AL CANTUTTIO</t>
  </si>
  <si>
    <t>SERVICIO DE ALMUERZO EJECUTIVO</t>
  </si>
  <si>
    <t>B1500000443</t>
  </si>
  <si>
    <t>PUBLIMASTER</t>
  </si>
  <si>
    <t>COMPRA DE COBERTORES PARA PATRONES VOLUMETRICOS</t>
  </si>
  <si>
    <t>E450000001099</t>
  </si>
  <si>
    <t>E450000001097</t>
  </si>
  <si>
    <t>E450000000782</t>
  </si>
  <si>
    <t>LOGOMARCA</t>
  </si>
  <si>
    <t>COMPRA PLACA ACRILICA PUNTA CANA</t>
  </si>
  <si>
    <t>B1500000648</t>
  </si>
  <si>
    <t>CENTRO AUTOMOTRIZ HERMANOS ALVAREZ</t>
  </si>
  <si>
    <t>B1500000606</t>
  </si>
  <si>
    <t>SERVICIO DE MANTENIMIENTO CORRECTIVOS Y PREVENTIVO DE AIRES ACONDICIONADOS</t>
  </si>
  <si>
    <t>B1500004215</t>
  </si>
  <si>
    <t>SERVICIO DE MONTAJE PREMIO A LA CALIDAD</t>
  </si>
  <si>
    <t>B1500000596</t>
  </si>
  <si>
    <t>B1500000595</t>
  </si>
  <si>
    <t>TASA DE CAMBIO  AL 30/11/2025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</si>
</sst>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3" formatCode="_(* #,##0.00_);_(* \(#,##0.00\);_(* &quot;-&quot;??_);_(@_)"/>
    <numFmt numFmtId="164" formatCode="_-* #,##0.00_-;\-* #,##0.00_-;_-* &quot;-&quot;??_-;_-@_-"/>
    <numFmt numFmtId="165" formatCode="dd/mm/yyyy;@"/>
    <numFmt numFmtId="166" formatCode="[$-409]d\-mmm\-yy;@"/>
    <numFmt numFmtId="167" formatCode="_(* #,##0.0000_);_(* \(#,##0.0000\);_(* &quot;-&quot;??_);_(@_)"/>
    <numFmt numFmtId="169" formatCode="&quot;RD$&quot;#,##0.00"/>
    <numFmt numFmtId="170" formatCode="[$$-1C0A]#,##0.00_);\([$$-1C0A]#,##0.00\)"/>
  </numFmts>
  <fonts count="19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9"/>
      <color theme="1"/>
      <name val="Aptos Narrow"/>
      <family val="2"/>
      <scheme val="minor"/>
    </font>
    <font>
      <b/>
      <sz val="16"/>
      <name val="Times New Roman"/>
      <family val="1"/>
    </font>
    <font>
      <b/>
      <sz val="16"/>
      <color theme="1"/>
      <name val="Times New Roman"/>
      <family val="1"/>
    </font>
    <font>
      <sz val="16"/>
      <name val="Times New Roman"/>
      <family val="1"/>
    </font>
    <font>
      <b/>
      <sz val="12"/>
      <name val="Times New Roman"/>
      <family val="1"/>
    </font>
    <font>
      <sz val="12"/>
      <name val="Times New Roman"/>
      <family val="1"/>
    </font>
    <font>
      <b/>
      <sz val="12"/>
      <name val="Aptos Narrow"/>
      <family val="2"/>
      <scheme val="minor"/>
    </font>
    <font>
      <sz val="9"/>
      <name val="Times New Roman"/>
      <family val="1"/>
    </font>
    <font>
      <sz val="11"/>
      <name val="Aptos Narrow"/>
      <family val="2"/>
      <scheme val="minor"/>
    </font>
    <font>
      <sz val="16"/>
      <color theme="1"/>
      <name val="Times New Roman"/>
      <family val="1"/>
    </font>
    <font>
      <sz val="16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u val="double"/>
      <sz val="16"/>
      <color theme="1"/>
      <name val="Times New Roman"/>
      <family val="1"/>
    </font>
    <font>
      <b/>
      <u val="double"/>
      <sz val="16"/>
      <color theme="1"/>
      <name val="Times New Roman"/>
      <family val="1"/>
    </font>
    <font>
      <u val="double"/>
      <sz val="9"/>
      <name val="Times New Roman"/>
      <family val="1"/>
    </font>
    <font>
      <b/>
      <u val="double"/>
      <sz val="9"/>
      <name val="Times New Roman"/>
      <family val="1"/>
    </font>
    <font>
      <u val="double"/>
      <sz val="11"/>
      <color theme="1"/>
      <name val="Aptos Narrow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26"/>
      </patternFill>
    </fill>
    <fill>
      <patternFill patternType="solid">
        <fgColor theme="5" tint="0.79998168889431442"/>
        <bgColor indexed="24"/>
      </patternFill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09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wrapText="1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left" vertical="center" wrapText="1"/>
    </xf>
    <xf numFmtId="43" fontId="3" fillId="0" borderId="1" xfId="1" applyFont="1" applyFill="1" applyBorder="1" applyAlignment="1">
      <alignment vertical="center" wrapText="1"/>
    </xf>
    <xf numFmtId="166" fontId="7" fillId="0" borderId="0" xfId="0" applyNumberFormat="1" applyFont="1" applyAlignment="1">
      <alignment horizontal="center" wrapText="1"/>
    </xf>
    <xf numFmtId="43" fontId="8" fillId="0" borderId="0" xfId="1" applyFont="1" applyFill="1" applyBorder="1"/>
    <xf numFmtId="43" fontId="8" fillId="0" borderId="0" xfId="1" applyFont="1" applyFill="1" applyBorder="1" applyAlignment="1">
      <alignment horizontal="center"/>
    </xf>
    <xf numFmtId="43" fontId="8" fillId="0" borderId="0" xfId="1" applyFont="1" applyFill="1" applyBorder="1" applyAlignment="1">
      <alignment horizontal="center" wrapText="1"/>
    </xf>
    <xf numFmtId="0" fontId="9" fillId="0" borderId="0" xfId="0" applyFont="1" applyAlignment="1">
      <alignment horizontal="left"/>
    </xf>
    <xf numFmtId="0" fontId="3" fillId="2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43" fontId="3" fillId="4" borderId="1" xfId="1" applyFont="1" applyFill="1" applyBorder="1" applyAlignment="1">
      <alignment horizontal="center" vertical="center" wrapText="1"/>
    </xf>
    <xf numFmtId="0" fontId="3" fillId="5" borderId="1" xfId="0" applyFont="1" applyFill="1" applyBorder="1" applyAlignment="1">
      <alignment horizontal="center" vertical="center" wrapText="1"/>
    </xf>
    <xf numFmtId="0" fontId="9" fillId="0" borderId="0" xfId="0" applyFont="1"/>
    <xf numFmtId="0" fontId="4" fillId="0" borderId="0" xfId="0" applyFont="1" applyAlignment="1">
      <alignment horizontal="right"/>
    </xf>
    <xf numFmtId="170" fontId="3" fillId="0" borderId="1" xfId="1" applyNumberFormat="1" applyFont="1" applyFill="1" applyBorder="1" applyAlignment="1">
      <alignment horizontal="right"/>
    </xf>
    <xf numFmtId="43" fontId="11" fillId="0" borderId="0" xfId="0" applyNumberFormat="1" applyFont="1"/>
    <xf numFmtId="0" fontId="11" fillId="0" borderId="0" xfId="0" applyFont="1"/>
    <xf numFmtId="0" fontId="11" fillId="0" borderId="0" xfId="0" applyFont="1" applyAlignment="1">
      <alignment horizontal="center"/>
    </xf>
    <xf numFmtId="0" fontId="11" fillId="0" borderId="0" xfId="0" applyFont="1" applyAlignment="1">
      <alignment horizontal="center" wrapText="1"/>
    </xf>
    <xf numFmtId="0" fontId="12" fillId="0" borderId="0" xfId="0" applyFont="1"/>
    <xf numFmtId="0" fontId="12" fillId="0" borderId="0" xfId="0" applyFont="1" applyAlignment="1">
      <alignment horizontal="center"/>
    </xf>
    <xf numFmtId="0" fontId="12" fillId="0" borderId="0" xfId="0" applyFont="1" applyAlignment="1">
      <alignment horizont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center" wrapText="1"/>
    </xf>
    <xf numFmtId="0" fontId="5" fillId="3" borderId="2" xfId="0" applyFont="1" applyFill="1" applyBorder="1" applyAlignment="1">
      <alignment horizontal="left" vertical="center" wrapText="1"/>
    </xf>
    <xf numFmtId="0" fontId="4" fillId="0" borderId="0" xfId="0" applyFont="1" applyAlignment="1">
      <alignment vertical="top"/>
    </xf>
    <xf numFmtId="43" fontId="11" fillId="0" borderId="0" xfId="1" applyFont="1" applyBorder="1" applyAlignment="1"/>
    <xf numFmtId="0" fontId="11" fillId="0" borderId="0" xfId="0" applyFont="1" applyAlignment="1">
      <alignment horizontal="left" vertical="top" wrapText="1"/>
    </xf>
    <xf numFmtId="43" fontId="5" fillId="0" borderId="6" xfId="1" applyFont="1" applyFill="1" applyBorder="1" applyAlignment="1">
      <alignment vertical="center" wrapText="1"/>
    </xf>
    <xf numFmtId="43" fontId="5" fillId="0" borderId="6" xfId="1" applyFont="1" applyFill="1" applyBorder="1" applyAlignment="1">
      <alignment wrapText="1"/>
    </xf>
    <xf numFmtId="164" fontId="3" fillId="0" borderId="1" xfId="1" applyNumberFormat="1" applyFont="1" applyFill="1" applyBorder="1" applyAlignment="1">
      <alignment vertical="center" wrapText="1"/>
    </xf>
    <xf numFmtId="164" fontId="2" fillId="0" borderId="0" xfId="0" applyNumberFormat="1" applyFont="1" applyAlignment="1">
      <alignment horizontal="center"/>
    </xf>
    <xf numFmtId="164" fontId="7" fillId="0" borderId="0" xfId="1" applyNumberFormat="1" applyFont="1" applyFill="1" applyBorder="1" applyAlignment="1">
      <alignment horizontal="center" vertical="center" wrapText="1"/>
    </xf>
    <xf numFmtId="164" fontId="11" fillId="0" borderId="0" xfId="0" applyNumberFormat="1" applyFont="1" applyAlignment="1">
      <alignment horizontal="center"/>
    </xf>
    <xf numFmtId="164" fontId="4" fillId="0" borderId="0" xfId="0" applyNumberFormat="1" applyFont="1" applyAlignment="1">
      <alignment horizontal="center" vertical="top"/>
    </xf>
    <xf numFmtId="164" fontId="12" fillId="0" borderId="0" xfId="0" applyNumberFormat="1" applyFont="1" applyAlignment="1">
      <alignment horizontal="center"/>
    </xf>
    <xf numFmtId="164" fontId="0" fillId="0" borderId="0" xfId="0" applyNumberFormat="1" applyAlignment="1">
      <alignment horizontal="center"/>
    </xf>
    <xf numFmtId="0" fontId="5" fillId="0" borderId="6" xfId="0" applyFont="1" applyBorder="1" applyAlignment="1">
      <alignment wrapText="1"/>
    </xf>
    <xf numFmtId="164" fontId="11" fillId="0" borderId="2" xfId="0" applyNumberFormat="1" applyFont="1" applyBorder="1" applyAlignment="1">
      <alignment vertical="center" wrapText="1"/>
    </xf>
    <xf numFmtId="165" fontId="5" fillId="0" borderId="1" xfId="0" applyNumberFormat="1" applyFont="1" applyBorder="1" applyAlignment="1">
      <alignment vertical="center" wrapText="1"/>
    </xf>
    <xf numFmtId="0" fontId="2" fillId="0" borderId="0" xfId="0" applyFont="1" applyAlignment="1">
      <alignment horizontal="left"/>
    </xf>
    <xf numFmtId="0" fontId="11" fillId="0" borderId="2" xfId="0" applyFont="1" applyBorder="1" applyAlignment="1">
      <alignment horizontal="left" vertical="center" wrapText="1"/>
    </xf>
    <xf numFmtId="0" fontId="0" fillId="0" borderId="0" xfId="0" applyAlignment="1">
      <alignment horizontal="left"/>
    </xf>
    <xf numFmtId="0" fontId="6" fillId="0" borderId="0" xfId="0" applyFont="1" applyAlignment="1">
      <alignment horizontal="left" wrapText="1"/>
    </xf>
    <xf numFmtId="0" fontId="10" fillId="0" borderId="0" xfId="0" applyFont="1" applyAlignment="1">
      <alignment horizontal="left"/>
    </xf>
    <xf numFmtId="0" fontId="11" fillId="0" borderId="0" xfId="0" applyFont="1" applyAlignment="1">
      <alignment horizontal="left"/>
    </xf>
    <xf numFmtId="0" fontId="4" fillId="0" borderId="0" xfId="0" applyFont="1" applyAlignment="1">
      <alignment horizontal="left"/>
    </xf>
    <xf numFmtId="0" fontId="12" fillId="0" borderId="0" xfId="0" applyFont="1" applyAlignment="1">
      <alignment horizontal="left"/>
    </xf>
    <xf numFmtId="0" fontId="11" fillId="3" borderId="0" xfId="0" applyFont="1" applyFill="1" applyAlignment="1">
      <alignment horizontal="left"/>
    </xf>
    <xf numFmtId="43" fontId="4" fillId="3" borderId="0" xfId="0" applyNumberFormat="1" applyFont="1" applyFill="1" applyAlignment="1">
      <alignment horizontal="left" vertical="center"/>
    </xf>
    <xf numFmtId="43" fontId="11" fillId="0" borderId="0" xfId="1" applyFont="1" applyAlignment="1">
      <alignment horizontal="left" vertical="center"/>
    </xf>
    <xf numFmtId="43" fontId="11" fillId="0" borderId="0" xfId="0" applyNumberFormat="1" applyFont="1" applyAlignment="1">
      <alignment horizontal="left" vertical="center"/>
    </xf>
    <xf numFmtId="0" fontId="2" fillId="0" borderId="0" xfId="0" applyFont="1" applyAlignment="1">
      <alignment horizontal="right"/>
    </xf>
    <xf numFmtId="14" fontId="11" fillId="0" borderId="2" xfId="0" applyNumberFormat="1" applyFont="1" applyBorder="1" applyAlignment="1">
      <alignment horizontal="right" vertical="center" wrapText="1"/>
    </xf>
    <xf numFmtId="0" fontId="0" fillId="0" borderId="0" xfId="0" applyAlignment="1">
      <alignment horizontal="right"/>
    </xf>
    <xf numFmtId="166" fontId="7" fillId="0" borderId="1" xfId="0" applyNumberFormat="1" applyFont="1" applyBorder="1" applyAlignment="1">
      <alignment horizontal="right" wrapText="1"/>
    </xf>
    <xf numFmtId="166" fontId="7" fillId="0" borderId="0" xfId="0" applyNumberFormat="1" applyFont="1" applyAlignment="1">
      <alignment horizontal="right" wrapText="1"/>
    </xf>
    <xf numFmtId="0" fontId="3" fillId="5" borderId="1" xfId="0" applyFont="1" applyFill="1" applyBorder="1" applyAlignment="1">
      <alignment horizontal="right" vertical="center" wrapText="1"/>
    </xf>
    <xf numFmtId="43" fontId="11" fillId="0" borderId="0" xfId="0" applyNumberFormat="1" applyFont="1" applyAlignment="1">
      <alignment horizontal="right"/>
    </xf>
    <xf numFmtId="0" fontId="11" fillId="0" borderId="0" xfId="0" applyFont="1" applyAlignment="1">
      <alignment horizontal="right"/>
    </xf>
    <xf numFmtId="0" fontId="4" fillId="0" borderId="0" xfId="0" applyFont="1" applyAlignment="1">
      <alignment horizontal="right" vertical="top"/>
    </xf>
    <xf numFmtId="0" fontId="12" fillId="0" borderId="0" xfId="0" applyFont="1" applyAlignment="1">
      <alignment horizontal="right"/>
    </xf>
    <xf numFmtId="0" fontId="6" fillId="0" borderId="3" xfId="0" applyFont="1" applyBorder="1" applyAlignment="1">
      <alignment wrapText="1"/>
    </xf>
    <xf numFmtId="0" fontId="6" fillId="0" borderId="4" xfId="0" applyFont="1" applyBorder="1" applyAlignment="1">
      <alignment wrapText="1"/>
    </xf>
    <xf numFmtId="0" fontId="6" fillId="0" borderId="3" xfId="0" applyFont="1" applyBorder="1" applyAlignment="1">
      <alignment horizontal="right" wrapText="1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14" fontId="5" fillId="0" borderId="4" xfId="0" applyNumberFormat="1" applyFont="1" applyBorder="1" applyAlignment="1">
      <alignment horizontal="right" vertical="center"/>
    </xf>
    <xf numFmtId="0" fontId="13" fillId="0" borderId="0" xfId="0" applyFont="1" applyAlignment="1">
      <alignment horizontal="left"/>
    </xf>
    <xf numFmtId="164" fontId="13" fillId="0" borderId="0" xfId="0" applyNumberFormat="1" applyFont="1" applyAlignment="1">
      <alignment horizontal="center"/>
    </xf>
    <xf numFmtId="0" fontId="3" fillId="0" borderId="0" xfId="0" applyFont="1" applyAlignment="1">
      <alignment vertical="center"/>
    </xf>
    <xf numFmtId="165" fontId="3" fillId="0" borderId="0" xfId="0" applyNumberFormat="1" applyFont="1" applyAlignment="1">
      <alignment vertical="center"/>
    </xf>
    <xf numFmtId="0" fontId="3" fillId="5" borderId="3" xfId="0" applyFont="1" applyFill="1" applyBorder="1" applyAlignment="1">
      <alignment horizontal="center" vertical="center" wrapText="1"/>
    </xf>
    <xf numFmtId="0" fontId="3" fillId="5" borderId="2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wrapText="1"/>
    </xf>
    <xf numFmtId="43" fontId="5" fillId="0" borderId="3" xfId="1" applyFont="1" applyFill="1" applyBorder="1" applyAlignment="1">
      <alignment vertical="center"/>
    </xf>
    <xf numFmtId="0" fontId="14" fillId="0" borderId="0" xfId="0" applyFont="1" applyAlignment="1">
      <alignment horizontal="center"/>
    </xf>
    <xf numFmtId="0" fontId="14" fillId="0" borderId="0" xfId="0" applyFont="1" applyAlignment="1">
      <alignment horizontal="center" wrapText="1"/>
    </xf>
    <xf numFmtId="0" fontId="15" fillId="0" borderId="0" xfId="0" applyFont="1" applyAlignment="1">
      <alignment horizontal="center" vertical="top"/>
    </xf>
    <xf numFmtId="0" fontId="16" fillId="0" borderId="0" xfId="0" applyFont="1" applyAlignment="1">
      <alignment horizontal="center"/>
    </xf>
    <xf numFmtId="169" fontId="17" fillId="0" borderId="0" xfId="1" applyNumberFormat="1" applyFont="1" applyFill="1" applyBorder="1" applyAlignment="1">
      <alignment horizontal="center" wrapText="1"/>
    </xf>
    <xf numFmtId="0" fontId="18" fillId="0" borderId="0" xfId="0" applyFont="1" applyAlignment="1">
      <alignment horizontal="center"/>
    </xf>
    <xf numFmtId="0" fontId="18" fillId="0" borderId="0" xfId="0" applyFont="1" applyAlignment="1">
      <alignment horizontal="center" wrapText="1"/>
    </xf>
    <xf numFmtId="0" fontId="11" fillId="0" borderId="1" xfId="0" applyFont="1" applyBorder="1" applyAlignment="1">
      <alignment horizontal="left" vertical="center" wrapText="1"/>
    </xf>
    <xf numFmtId="14" fontId="11" fillId="0" borderId="1" xfId="0" applyNumberFormat="1" applyFont="1" applyBorder="1" applyAlignment="1">
      <alignment horizontal="right" vertical="center" wrapText="1"/>
    </xf>
    <xf numFmtId="164" fontId="11" fillId="0" borderId="1" xfId="0" applyNumberFormat="1" applyFont="1" applyBorder="1" applyAlignment="1">
      <alignment vertical="center" wrapText="1"/>
    </xf>
    <xf numFmtId="164" fontId="5" fillId="0" borderId="2" xfId="1" applyNumberFormat="1" applyFont="1" applyFill="1" applyBorder="1" applyAlignment="1">
      <alignment vertical="center" wrapText="1"/>
    </xf>
    <xf numFmtId="165" fontId="5" fillId="0" borderId="2" xfId="0" applyNumberFormat="1" applyFont="1" applyBorder="1" applyAlignment="1">
      <alignment horizontal="right" vertical="center" wrapText="1"/>
    </xf>
    <xf numFmtId="165" fontId="3" fillId="0" borderId="0" xfId="1" applyNumberFormat="1" applyFont="1" applyFill="1" applyBorder="1" applyAlignment="1">
      <alignment wrapText="1"/>
    </xf>
    <xf numFmtId="0" fontId="4" fillId="2" borderId="1" xfId="0" applyFont="1" applyFill="1" applyBorder="1" applyAlignment="1">
      <alignment horizontal="left" vertical="center" wrapText="1"/>
    </xf>
    <xf numFmtId="164" fontId="4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right" vertical="center" wrapText="1"/>
    </xf>
    <xf numFmtId="0" fontId="4" fillId="2" borderId="1" xfId="0" applyFont="1" applyFill="1" applyBorder="1" applyAlignment="1">
      <alignment horizontal="center" vertical="center" wrapText="1"/>
    </xf>
    <xf numFmtId="167" fontId="5" fillId="0" borderId="1" xfId="1" applyNumberFormat="1" applyFont="1" applyFill="1" applyBorder="1" applyAlignment="1">
      <alignment horizontal="right" wrapText="1"/>
    </xf>
    <xf numFmtId="43" fontId="5" fillId="0" borderId="4" xfId="1" applyFont="1" applyBorder="1" applyAlignment="1">
      <alignment horizontal="center" vertical="center"/>
    </xf>
    <xf numFmtId="0" fontId="11" fillId="0" borderId="3" xfId="0" applyFont="1" applyBorder="1" applyAlignment="1">
      <alignment horizontal="left" vertical="center" wrapText="1"/>
    </xf>
    <xf numFmtId="0" fontId="11" fillId="0" borderId="4" xfId="0" applyFont="1" applyBorder="1" applyAlignment="1">
      <alignment horizontal="left" vertical="center" wrapText="1"/>
    </xf>
    <xf numFmtId="0" fontId="4" fillId="0" borderId="0" xfId="0" applyFont="1"/>
    <xf numFmtId="0" fontId="11" fillId="6" borderId="4" xfId="0" applyFont="1" applyFill="1" applyBorder="1" applyAlignment="1">
      <alignment horizontal="left" vertical="center" wrapText="1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wrapText="1"/>
    </xf>
    <xf numFmtId="0" fontId="4" fillId="0" borderId="0" xfId="0" applyFont="1" applyAlignment="1">
      <alignment horizontal="center" vertical="top"/>
    </xf>
    <xf numFmtId="165" fontId="3" fillId="0" borderId="5" xfId="0" applyNumberFormat="1" applyFont="1" applyBorder="1" applyAlignment="1">
      <alignment horizontal="center" vertical="center"/>
    </xf>
    <xf numFmtId="165" fontId="3" fillId="0" borderId="0" xfId="1" applyNumberFormat="1" applyFont="1" applyFill="1" applyBorder="1" applyAlignment="1">
      <alignment horizontal="center" wrapText="1"/>
    </xf>
    <xf numFmtId="165" fontId="3" fillId="0" borderId="0" xfId="0" applyNumberFormat="1" applyFont="1" applyAlignment="1">
      <alignment horizontal="center" vertic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350383</xdr:colOff>
      <xdr:row>60</xdr:row>
      <xdr:rowOff>1700</xdr:rowOff>
    </xdr:from>
    <xdr:to>
      <xdr:col>4</xdr:col>
      <xdr:colOff>4918981</xdr:colOff>
      <xdr:row>60</xdr:row>
      <xdr:rowOff>1700</xdr:rowOff>
    </xdr:to>
    <xdr:cxnSp macro="">
      <xdr:nvCxnSpPr>
        <xdr:cNvPr id="2" name="Conector recto 1">
          <a:extLst>
            <a:ext uri="{FF2B5EF4-FFF2-40B4-BE49-F238E27FC236}">
              <a16:creationId xmlns:a16="http://schemas.microsoft.com/office/drawing/2014/main" id="{D22A1829-E6E1-49C7-972B-515AE036B84F}"/>
            </a:ext>
          </a:extLst>
        </xdr:cNvPr>
        <xdr:cNvCxnSpPr/>
      </xdr:nvCxnSpPr>
      <xdr:spPr>
        <a:xfrm>
          <a:off x="1074283" y="16022750"/>
          <a:ext cx="6997473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9</xdr:col>
      <xdr:colOff>733425</xdr:colOff>
      <xdr:row>59</xdr:row>
      <xdr:rowOff>238125</xdr:rowOff>
    </xdr:from>
    <xdr:to>
      <xdr:col>11</xdr:col>
      <xdr:colOff>1809750</xdr:colOff>
      <xdr:row>60</xdr:row>
      <xdr:rowOff>0</xdr:rowOff>
    </xdr:to>
    <xdr:cxnSp macro="">
      <xdr:nvCxnSpPr>
        <xdr:cNvPr id="4" name="Conector recto 3">
          <a:extLst>
            <a:ext uri="{FF2B5EF4-FFF2-40B4-BE49-F238E27FC236}">
              <a16:creationId xmlns:a16="http://schemas.microsoft.com/office/drawing/2014/main" id="{3BDD89B4-673D-4ADF-B6D5-6DC0EA2B0151}"/>
            </a:ext>
            <a:ext uri="{147F2762-F138-4A5C-976F-8EAC2B608ADB}">
              <a16:predDERef xmlns:a16="http://schemas.microsoft.com/office/drawing/2014/main" pred="{91D35949-22C8-459A-B1E3-A2B7201C7B24}"/>
            </a:ext>
          </a:extLst>
        </xdr:cNvPr>
        <xdr:cNvCxnSpPr>
          <a:cxnSpLocks/>
        </xdr:cNvCxnSpPr>
      </xdr:nvCxnSpPr>
      <xdr:spPr>
        <a:xfrm flipV="1">
          <a:off x="22183725" y="16002000"/>
          <a:ext cx="4962525" cy="1905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</xdr:col>
      <xdr:colOff>1885950</xdr:colOff>
      <xdr:row>60</xdr:row>
      <xdr:rowOff>0</xdr:rowOff>
    </xdr:from>
    <xdr:to>
      <xdr:col>5</xdr:col>
      <xdr:colOff>28575</xdr:colOff>
      <xdr:row>60</xdr:row>
      <xdr:rowOff>38100</xdr:rowOff>
    </xdr:to>
    <xdr:cxnSp macro="">
      <xdr:nvCxnSpPr>
        <xdr:cNvPr id="5" name="Conector recto 2">
          <a:extLst>
            <a:ext uri="{FF2B5EF4-FFF2-40B4-BE49-F238E27FC236}">
              <a16:creationId xmlns:a16="http://schemas.microsoft.com/office/drawing/2014/main" id="{3F38B8E2-9E48-4EAE-A2FF-2BC2F63166BD}"/>
            </a:ext>
            <a:ext uri="{147F2762-F138-4A5C-976F-8EAC2B608ADB}">
              <a16:predDERef xmlns:a16="http://schemas.microsoft.com/office/drawing/2014/main" pred="{203D3A16-F353-47E1-A229-A9C5CF633242}"/>
            </a:ext>
          </a:extLst>
        </xdr:cNvPr>
        <xdr:cNvCxnSpPr>
          <a:cxnSpLocks/>
        </xdr:cNvCxnSpPr>
      </xdr:nvCxnSpPr>
      <xdr:spPr>
        <a:xfrm>
          <a:off x="2609850" y="16021050"/>
          <a:ext cx="5486400" cy="3810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E1C8E2-C4A5-4C7E-9411-25916AB4D47F}">
  <sheetPr>
    <pageSetUpPr fitToPage="1"/>
  </sheetPr>
  <dimension ref="D1:O71"/>
  <sheetViews>
    <sheetView tabSelected="1" topLeftCell="E1" zoomScale="90" zoomScaleNormal="90" workbookViewId="0">
      <selection activeCell="D115" sqref="D115:E115"/>
    </sheetView>
  </sheetViews>
  <sheetFormatPr baseColWidth="10" defaultColWidth="11.42578125" defaultRowHeight="15" x14ac:dyDescent="0.25"/>
  <cols>
    <col min="1" max="2" width="0" hidden="1" customWidth="1"/>
    <col min="3" max="3" width="10.85546875" customWidth="1"/>
    <col min="4" max="4" width="42.42578125" style="46" customWidth="1"/>
    <col min="5" max="5" width="67.7109375" style="46" customWidth="1"/>
    <col min="6" max="6" width="83.140625" style="46" customWidth="1"/>
    <col min="7" max="7" width="64.28515625" style="40" customWidth="1"/>
    <col min="8" max="8" width="25.5703125" style="58" customWidth="1"/>
    <col min="9" max="9" width="27.7109375" customWidth="1"/>
    <col min="10" max="10" width="25.7109375" customWidth="1"/>
    <col min="11" max="11" width="32.5703125" customWidth="1"/>
    <col min="12" max="12" width="27.5703125" customWidth="1"/>
    <col min="13" max="13" width="28.7109375" style="26" customWidth="1"/>
    <col min="14" max="14" width="27.42578125" style="27" customWidth="1"/>
    <col min="15" max="15" width="34" customWidth="1"/>
    <col min="16" max="16" width="13.140625" customWidth="1"/>
  </cols>
  <sheetData>
    <row r="1" spans="4:15" x14ac:dyDescent="0.25">
      <c r="D1" s="44"/>
      <c r="E1" s="44"/>
      <c r="F1" s="44"/>
      <c r="G1" s="35"/>
      <c r="H1" s="56"/>
      <c r="I1" s="1"/>
      <c r="J1" s="1"/>
      <c r="K1" s="1"/>
      <c r="L1" s="1"/>
      <c r="M1" s="2"/>
      <c r="N1" s="3"/>
    </row>
    <row r="2" spans="4:15" ht="20.25" x14ac:dyDescent="0.3">
      <c r="D2" s="104" t="s">
        <v>0</v>
      </c>
      <c r="E2" s="104"/>
      <c r="F2" s="104"/>
      <c r="G2" s="104"/>
      <c r="H2" s="104"/>
      <c r="I2" s="104"/>
      <c r="J2" s="104"/>
      <c r="K2" s="104"/>
      <c r="L2" s="104"/>
      <c r="M2" s="104"/>
      <c r="N2" s="104"/>
    </row>
    <row r="3" spans="4:15" ht="20.25" x14ac:dyDescent="0.3">
      <c r="D3" s="104" t="s">
        <v>1</v>
      </c>
      <c r="E3" s="104"/>
      <c r="F3" s="104"/>
      <c r="G3" s="104"/>
      <c r="H3" s="104"/>
      <c r="I3" s="104"/>
      <c r="J3" s="104"/>
      <c r="K3" s="104"/>
      <c r="L3" s="104"/>
      <c r="M3" s="104"/>
      <c r="N3" s="104"/>
    </row>
    <row r="4" spans="4:15" ht="20.25" x14ac:dyDescent="0.3">
      <c r="D4" s="104" t="s">
        <v>2</v>
      </c>
      <c r="E4" s="104"/>
      <c r="F4" s="104"/>
      <c r="G4" s="104"/>
      <c r="H4" s="104"/>
      <c r="I4" s="104"/>
      <c r="J4" s="104"/>
      <c r="K4" s="104"/>
      <c r="L4" s="104"/>
      <c r="M4" s="104"/>
      <c r="N4" s="104"/>
    </row>
    <row r="5" spans="4:15" ht="20.25" x14ac:dyDescent="0.3">
      <c r="D5" s="107">
        <v>45991</v>
      </c>
      <c r="E5" s="107"/>
      <c r="F5" s="107"/>
      <c r="G5" s="107"/>
      <c r="H5" s="107"/>
      <c r="I5" s="107"/>
      <c r="J5" s="107"/>
      <c r="K5" s="107"/>
      <c r="L5" s="107"/>
      <c r="M5" s="107"/>
      <c r="N5" s="107"/>
      <c r="O5" s="92"/>
    </row>
    <row r="6" spans="4:15" ht="40.5" x14ac:dyDescent="0.25">
      <c r="D6" s="93" t="s">
        <v>3</v>
      </c>
      <c r="E6" s="93" t="s">
        <v>4</v>
      </c>
      <c r="F6" s="93" t="s">
        <v>5</v>
      </c>
      <c r="G6" s="94" t="s">
        <v>6</v>
      </c>
      <c r="H6" s="95" t="s">
        <v>7</v>
      </c>
      <c r="I6" s="96" t="s">
        <v>8</v>
      </c>
      <c r="J6" s="96" t="s">
        <v>9</v>
      </c>
      <c r="K6" s="96" t="s">
        <v>10</v>
      </c>
      <c r="L6" s="96" t="s">
        <v>11</v>
      </c>
      <c r="M6" s="96" t="s">
        <v>12</v>
      </c>
      <c r="N6" s="96" t="s">
        <v>13</v>
      </c>
      <c r="O6" s="96" t="s">
        <v>14</v>
      </c>
    </row>
    <row r="7" spans="4:15" ht="20.25" x14ac:dyDescent="0.3">
      <c r="D7" s="45" t="s">
        <v>37</v>
      </c>
      <c r="E7" s="45" t="s">
        <v>15</v>
      </c>
      <c r="F7" s="45" t="s">
        <v>16</v>
      </c>
      <c r="G7" s="42">
        <v>25794.799999999999</v>
      </c>
      <c r="H7" s="57">
        <v>45889</v>
      </c>
      <c r="I7" s="43">
        <f t="shared" ref="I7:I38" si="0">+H7+30</f>
        <v>45919</v>
      </c>
      <c r="J7" s="33">
        <f t="shared" ref="J7:J37" si="1">+IF(O7&lt;=0,G7,0)</f>
        <v>0</v>
      </c>
      <c r="K7" s="32">
        <f t="shared" ref="K7:K10" si="2">+IF(AND(O7&gt;=1,O7&lt;=30),G7,0)</f>
        <v>0</v>
      </c>
      <c r="L7" s="33">
        <f t="shared" ref="L7:L37" si="3">+IF(AND(O7&gt;=31,O7&lt;=60),G7,0)</f>
        <v>0</v>
      </c>
      <c r="M7" s="32">
        <f t="shared" ref="M7:M37" si="4">+IF(AND(O7&gt;60,O7&lt;=90),G7,0)</f>
        <v>25794.799999999999</v>
      </c>
      <c r="N7" s="32">
        <f t="shared" ref="N7:N37" si="5">+IF(O7&gt;91,G7,0)</f>
        <v>0</v>
      </c>
      <c r="O7" s="41">
        <f t="shared" ref="O7" si="6">+$D$5-I7</f>
        <v>72</v>
      </c>
    </row>
    <row r="8" spans="4:15" ht="20.25" x14ac:dyDescent="0.3">
      <c r="D8" s="45" t="s">
        <v>38</v>
      </c>
      <c r="E8" s="45" t="s">
        <v>15</v>
      </c>
      <c r="F8" s="45" t="s">
        <v>16</v>
      </c>
      <c r="G8" s="42">
        <v>30712.799999999999</v>
      </c>
      <c r="H8" s="57">
        <v>45915</v>
      </c>
      <c r="I8" s="43">
        <f t="shared" si="0"/>
        <v>45945</v>
      </c>
      <c r="J8" s="33">
        <f t="shared" si="1"/>
        <v>0</v>
      </c>
      <c r="K8" s="32">
        <f t="shared" si="2"/>
        <v>0</v>
      </c>
      <c r="L8" s="33">
        <f t="shared" si="3"/>
        <v>30712.799999999999</v>
      </c>
      <c r="M8" s="32">
        <f t="shared" si="4"/>
        <v>0</v>
      </c>
      <c r="N8" s="32">
        <f t="shared" si="5"/>
        <v>0</v>
      </c>
      <c r="O8" s="41">
        <f>+$D$5-I8</f>
        <v>46</v>
      </c>
    </row>
    <row r="9" spans="4:15" ht="20.25" x14ac:dyDescent="0.3">
      <c r="D9" s="5" t="s">
        <v>33</v>
      </c>
      <c r="E9" s="5" t="s">
        <v>17</v>
      </c>
      <c r="F9" s="28" t="s">
        <v>34</v>
      </c>
      <c r="G9" s="90">
        <v>12105</v>
      </c>
      <c r="H9" s="91">
        <v>45923</v>
      </c>
      <c r="I9" s="43">
        <f t="shared" si="0"/>
        <v>45953</v>
      </c>
      <c r="J9" s="33">
        <f t="shared" si="1"/>
        <v>0</v>
      </c>
      <c r="K9" s="32">
        <f t="shared" si="2"/>
        <v>0</v>
      </c>
      <c r="L9" s="33">
        <f t="shared" si="3"/>
        <v>12105</v>
      </c>
      <c r="M9" s="32">
        <f t="shared" si="4"/>
        <v>0</v>
      </c>
      <c r="N9" s="32">
        <f t="shared" si="5"/>
        <v>0</v>
      </c>
      <c r="O9" s="41">
        <f t="shared" ref="O9:O37" si="7">+$D$5-I9</f>
        <v>38</v>
      </c>
    </row>
    <row r="10" spans="4:15" ht="21.75" customHeight="1" x14ac:dyDescent="0.3">
      <c r="D10" s="45" t="s">
        <v>39</v>
      </c>
      <c r="E10" s="45" t="s">
        <v>40</v>
      </c>
      <c r="F10" s="45" t="s">
        <v>41</v>
      </c>
      <c r="G10" s="42">
        <v>4060</v>
      </c>
      <c r="H10" s="57">
        <v>45938</v>
      </c>
      <c r="I10" s="43">
        <f t="shared" si="0"/>
        <v>45968</v>
      </c>
      <c r="J10" s="33">
        <f t="shared" si="1"/>
        <v>0</v>
      </c>
      <c r="K10" s="32">
        <f t="shared" si="2"/>
        <v>4060</v>
      </c>
      <c r="L10" s="33">
        <f t="shared" si="3"/>
        <v>0</v>
      </c>
      <c r="M10" s="32">
        <f t="shared" si="4"/>
        <v>0</v>
      </c>
      <c r="N10" s="32">
        <f t="shared" si="5"/>
        <v>0</v>
      </c>
      <c r="O10" s="41">
        <f t="shared" si="7"/>
        <v>23</v>
      </c>
    </row>
    <row r="11" spans="4:15" ht="20.25" x14ac:dyDescent="0.3">
      <c r="D11" s="99" t="s">
        <v>51</v>
      </c>
      <c r="E11" s="100" t="s">
        <v>20</v>
      </c>
      <c r="F11" s="99" t="s">
        <v>52</v>
      </c>
      <c r="G11" s="89">
        <v>18449.98</v>
      </c>
      <c r="H11" s="88">
        <v>45975</v>
      </c>
      <c r="I11" s="43">
        <f>+H11+30</f>
        <v>46005</v>
      </c>
      <c r="J11" s="33">
        <f>+IF(O11&lt;=0,G11,0)</f>
        <v>18449.98</v>
      </c>
      <c r="K11" s="32">
        <f t="shared" ref="K11:K24" si="8">+IF(AND(O11&gt;=1,O11&lt;=30),G11,0)</f>
        <v>0</v>
      </c>
      <c r="L11" s="33">
        <f>+IF(AND(O11&gt;=31,O11&lt;=60),G11,0)</f>
        <v>0</v>
      </c>
      <c r="M11" s="32">
        <f>+IF(AND(O11&gt;60,O11&lt;=90),G11,0)</f>
        <v>0</v>
      </c>
      <c r="N11" s="32">
        <f>+IF(O11&gt;91,G11,0)</f>
        <v>0</v>
      </c>
      <c r="O11" s="41">
        <f>+$D$5-I11</f>
        <v>-14</v>
      </c>
    </row>
    <row r="12" spans="4:15" ht="20.25" x14ac:dyDescent="0.3">
      <c r="D12" s="87" t="s">
        <v>30</v>
      </c>
      <c r="E12" s="87" t="s">
        <v>15</v>
      </c>
      <c r="F12" s="87" t="s">
        <v>16</v>
      </c>
      <c r="G12" s="89">
        <v>18483.27</v>
      </c>
      <c r="H12" s="88">
        <v>45946</v>
      </c>
      <c r="I12" s="43">
        <f t="shared" si="0"/>
        <v>45976</v>
      </c>
      <c r="J12" s="33">
        <f t="shared" si="1"/>
        <v>0</v>
      </c>
      <c r="K12" s="32">
        <f t="shared" si="8"/>
        <v>18483.27</v>
      </c>
      <c r="L12" s="33">
        <f t="shared" si="3"/>
        <v>0</v>
      </c>
      <c r="M12" s="32">
        <f t="shared" si="4"/>
        <v>0</v>
      </c>
      <c r="N12" s="32">
        <f t="shared" si="5"/>
        <v>0</v>
      </c>
      <c r="O12" s="41">
        <f t="shared" si="7"/>
        <v>15</v>
      </c>
    </row>
    <row r="13" spans="4:15" ht="20.25" x14ac:dyDescent="0.3">
      <c r="D13" s="99" t="s">
        <v>53</v>
      </c>
      <c r="E13" s="100" t="s">
        <v>54</v>
      </c>
      <c r="F13" s="99" t="s">
        <v>55</v>
      </c>
      <c r="G13" s="89">
        <v>19470</v>
      </c>
      <c r="H13" s="88">
        <v>45977</v>
      </c>
      <c r="I13" s="43">
        <f t="shared" si="0"/>
        <v>46007</v>
      </c>
      <c r="J13" s="33">
        <f t="shared" si="1"/>
        <v>19470</v>
      </c>
      <c r="K13" s="32">
        <f t="shared" si="8"/>
        <v>0</v>
      </c>
      <c r="L13" s="33">
        <f t="shared" si="3"/>
        <v>0</v>
      </c>
      <c r="M13" s="32">
        <f t="shared" si="4"/>
        <v>0</v>
      </c>
      <c r="N13" s="32">
        <f t="shared" si="5"/>
        <v>0</v>
      </c>
      <c r="O13" s="41">
        <f t="shared" si="7"/>
        <v>-16</v>
      </c>
    </row>
    <row r="14" spans="4:15" ht="20.25" x14ac:dyDescent="0.3">
      <c r="D14" s="99" t="s">
        <v>56</v>
      </c>
      <c r="E14" s="102" t="s">
        <v>31</v>
      </c>
      <c r="F14" s="99" t="s">
        <v>57</v>
      </c>
      <c r="G14" s="89">
        <v>125699.8</v>
      </c>
      <c r="H14" s="88">
        <v>45979</v>
      </c>
      <c r="I14" s="43">
        <f t="shared" ref="I14:I24" si="9">+H14+30</f>
        <v>46009</v>
      </c>
      <c r="J14" s="33">
        <f t="shared" ref="J14:J24" si="10">+IF(O14&lt;=0,G14,0)</f>
        <v>125699.8</v>
      </c>
      <c r="K14" s="32">
        <f t="shared" si="8"/>
        <v>0</v>
      </c>
      <c r="L14" s="33">
        <f t="shared" ref="L14:L24" si="11">+IF(AND(O14&gt;=31,O14&lt;=60),G14,0)</f>
        <v>0</v>
      </c>
      <c r="M14" s="32">
        <f t="shared" ref="M14:M24" si="12">+IF(AND(O14&gt;60,O14&lt;=90),G14,0)</f>
        <v>0</v>
      </c>
      <c r="N14" s="32">
        <f t="shared" ref="N14:N24" si="13">+IF(O14&gt;91,G14,0)</f>
        <v>0</v>
      </c>
      <c r="O14" s="41">
        <f t="shared" ref="O14:O24" si="14">+$D$5-I14</f>
        <v>-18</v>
      </c>
    </row>
    <row r="15" spans="4:15" ht="20.25" x14ac:dyDescent="0.3">
      <c r="D15" s="99" t="s">
        <v>58</v>
      </c>
      <c r="E15" s="100" t="s">
        <v>59</v>
      </c>
      <c r="F15" s="99" t="s">
        <v>60</v>
      </c>
      <c r="G15" s="89">
        <v>29999.94</v>
      </c>
      <c r="H15" s="88">
        <v>45979</v>
      </c>
      <c r="I15" s="43">
        <f t="shared" si="9"/>
        <v>46009</v>
      </c>
      <c r="J15" s="33">
        <f t="shared" si="10"/>
        <v>29999.94</v>
      </c>
      <c r="K15" s="32">
        <f t="shared" si="8"/>
        <v>0</v>
      </c>
      <c r="L15" s="33">
        <f t="shared" si="11"/>
        <v>0</v>
      </c>
      <c r="M15" s="32">
        <f t="shared" si="12"/>
        <v>0</v>
      </c>
      <c r="N15" s="32">
        <f t="shared" si="13"/>
        <v>0</v>
      </c>
      <c r="O15" s="41">
        <f t="shared" si="14"/>
        <v>-18</v>
      </c>
    </row>
    <row r="16" spans="4:15" ht="20.25" x14ac:dyDescent="0.3">
      <c r="D16" s="99" t="s">
        <v>61</v>
      </c>
      <c r="E16" s="100" t="s">
        <v>35</v>
      </c>
      <c r="F16" s="99" t="s">
        <v>21</v>
      </c>
      <c r="G16" s="89">
        <v>2925</v>
      </c>
      <c r="H16" s="88">
        <v>45980</v>
      </c>
      <c r="I16" s="43">
        <f t="shared" si="9"/>
        <v>46010</v>
      </c>
      <c r="J16" s="33">
        <f t="shared" si="10"/>
        <v>2925</v>
      </c>
      <c r="K16" s="32">
        <f t="shared" si="8"/>
        <v>0</v>
      </c>
      <c r="L16" s="33">
        <f t="shared" si="11"/>
        <v>0</v>
      </c>
      <c r="M16" s="32">
        <f t="shared" si="12"/>
        <v>0</v>
      </c>
      <c r="N16" s="32">
        <f t="shared" si="13"/>
        <v>0</v>
      </c>
      <c r="O16" s="41">
        <f t="shared" si="14"/>
        <v>-19</v>
      </c>
    </row>
    <row r="17" spans="4:15" ht="20.25" x14ac:dyDescent="0.3">
      <c r="D17" s="99" t="s">
        <v>62</v>
      </c>
      <c r="E17" s="100" t="s">
        <v>63</v>
      </c>
      <c r="F17" s="99" t="s">
        <v>64</v>
      </c>
      <c r="G17" s="89">
        <v>795819.14</v>
      </c>
      <c r="H17" s="88">
        <v>45980</v>
      </c>
      <c r="I17" s="43">
        <f t="shared" si="9"/>
        <v>46010</v>
      </c>
      <c r="J17" s="33">
        <f t="shared" si="10"/>
        <v>795819.14</v>
      </c>
      <c r="K17" s="32">
        <f t="shared" si="8"/>
        <v>0</v>
      </c>
      <c r="L17" s="33">
        <f t="shared" si="11"/>
        <v>0</v>
      </c>
      <c r="M17" s="32">
        <f t="shared" si="12"/>
        <v>0</v>
      </c>
      <c r="N17" s="32">
        <f t="shared" si="13"/>
        <v>0</v>
      </c>
      <c r="O17" s="41">
        <f t="shared" si="14"/>
        <v>-19</v>
      </c>
    </row>
    <row r="18" spans="4:15" ht="20.25" x14ac:dyDescent="0.3">
      <c r="D18" s="99" t="s">
        <v>65</v>
      </c>
      <c r="E18" s="100" t="s">
        <v>66</v>
      </c>
      <c r="F18" s="99" t="s">
        <v>67</v>
      </c>
      <c r="G18" s="89">
        <v>412399.86</v>
      </c>
      <c r="H18" s="88">
        <v>45981</v>
      </c>
      <c r="I18" s="43">
        <f t="shared" si="9"/>
        <v>46011</v>
      </c>
      <c r="J18" s="33">
        <f t="shared" si="10"/>
        <v>412399.86</v>
      </c>
      <c r="K18" s="32">
        <f t="shared" si="8"/>
        <v>0</v>
      </c>
      <c r="L18" s="33">
        <f t="shared" si="11"/>
        <v>0</v>
      </c>
      <c r="M18" s="32">
        <f t="shared" si="12"/>
        <v>0</v>
      </c>
      <c r="N18" s="32">
        <f t="shared" si="13"/>
        <v>0</v>
      </c>
      <c r="O18" s="41">
        <f t="shared" si="14"/>
        <v>-20</v>
      </c>
    </row>
    <row r="19" spans="4:15" ht="20.25" x14ac:dyDescent="0.3">
      <c r="D19" s="99" t="s">
        <v>68</v>
      </c>
      <c r="E19" s="100" t="s">
        <v>69</v>
      </c>
      <c r="F19" s="99" t="s">
        <v>70</v>
      </c>
      <c r="G19" s="89">
        <v>16662.240000000002</v>
      </c>
      <c r="H19" s="88">
        <v>45982</v>
      </c>
      <c r="I19" s="43">
        <f t="shared" si="9"/>
        <v>46012</v>
      </c>
      <c r="J19" s="33">
        <f t="shared" si="10"/>
        <v>16662.240000000002</v>
      </c>
      <c r="K19" s="32">
        <f t="shared" si="8"/>
        <v>0</v>
      </c>
      <c r="L19" s="33">
        <f t="shared" si="11"/>
        <v>0</v>
      </c>
      <c r="M19" s="32">
        <f t="shared" si="12"/>
        <v>0</v>
      </c>
      <c r="N19" s="32">
        <f t="shared" si="13"/>
        <v>0</v>
      </c>
      <c r="O19" s="41">
        <f t="shared" si="14"/>
        <v>-21</v>
      </c>
    </row>
    <row r="20" spans="4:15" ht="20.25" x14ac:dyDescent="0.3">
      <c r="D20" s="99" t="s">
        <v>71</v>
      </c>
      <c r="E20" s="100" t="s">
        <v>54</v>
      </c>
      <c r="F20" s="99" t="s">
        <v>72</v>
      </c>
      <c r="G20" s="89">
        <v>16815</v>
      </c>
      <c r="H20" s="88">
        <v>45982</v>
      </c>
      <c r="I20" s="43">
        <f t="shared" si="9"/>
        <v>46012</v>
      </c>
      <c r="J20" s="33">
        <f t="shared" si="10"/>
        <v>16815</v>
      </c>
      <c r="K20" s="32">
        <f t="shared" si="8"/>
        <v>0</v>
      </c>
      <c r="L20" s="33">
        <f t="shared" si="11"/>
        <v>0</v>
      </c>
      <c r="M20" s="32">
        <f t="shared" si="12"/>
        <v>0</v>
      </c>
      <c r="N20" s="32">
        <f t="shared" si="13"/>
        <v>0</v>
      </c>
      <c r="O20" s="41">
        <f t="shared" si="14"/>
        <v>-21</v>
      </c>
    </row>
    <row r="21" spans="4:15" ht="20.25" x14ac:dyDescent="0.3">
      <c r="D21" s="99" t="s">
        <v>73</v>
      </c>
      <c r="E21" s="100" t="s">
        <v>74</v>
      </c>
      <c r="F21" s="99" t="s">
        <v>67</v>
      </c>
      <c r="G21" s="89">
        <v>91001.600000000006</v>
      </c>
      <c r="H21" s="88">
        <v>45982</v>
      </c>
      <c r="I21" s="43">
        <f t="shared" si="9"/>
        <v>46012</v>
      </c>
      <c r="J21" s="33">
        <f t="shared" si="10"/>
        <v>91001.600000000006</v>
      </c>
      <c r="K21" s="32">
        <f t="shared" si="8"/>
        <v>0</v>
      </c>
      <c r="L21" s="33">
        <f t="shared" si="11"/>
        <v>0</v>
      </c>
      <c r="M21" s="32">
        <f t="shared" si="12"/>
        <v>0</v>
      </c>
      <c r="N21" s="32">
        <f t="shared" si="13"/>
        <v>0</v>
      </c>
      <c r="O21" s="41">
        <f t="shared" si="14"/>
        <v>-21</v>
      </c>
    </row>
    <row r="22" spans="4:15" ht="20.25" x14ac:dyDescent="0.3">
      <c r="D22" s="99" t="s">
        <v>75</v>
      </c>
      <c r="E22" s="100" t="s">
        <v>22</v>
      </c>
      <c r="F22" s="99" t="s">
        <v>76</v>
      </c>
      <c r="G22" s="89">
        <v>35748.35</v>
      </c>
      <c r="H22" s="88">
        <v>45985</v>
      </c>
      <c r="I22" s="43">
        <f t="shared" si="9"/>
        <v>46015</v>
      </c>
      <c r="J22" s="33">
        <f t="shared" si="10"/>
        <v>35748.35</v>
      </c>
      <c r="K22" s="32">
        <f t="shared" si="8"/>
        <v>0</v>
      </c>
      <c r="L22" s="33">
        <f t="shared" si="11"/>
        <v>0</v>
      </c>
      <c r="M22" s="32">
        <f t="shared" si="12"/>
        <v>0</v>
      </c>
      <c r="N22" s="32">
        <f t="shared" si="13"/>
        <v>0</v>
      </c>
      <c r="O22" s="41">
        <f t="shared" si="14"/>
        <v>-24</v>
      </c>
    </row>
    <row r="23" spans="4:15" ht="20.25" x14ac:dyDescent="0.3">
      <c r="D23" s="99" t="s">
        <v>77</v>
      </c>
      <c r="E23" s="100" t="s">
        <v>54</v>
      </c>
      <c r="F23" s="99" t="s">
        <v>78</v>
      </c>
      <c r="G23" s="89">
        <v>7227.5</v>
      </c>
      <c r="H23" s="88">
        <v>45985</v>
      </c>
      <c r="I23" s="43">
        <f t="shared" si="9"/>
        <v>46015</v>
      </c>
      <c r="J23" s="33">
        <f t="shared" si="10"/>
        <v>7227.5</v>
      </c>
      <c r="K23" s="32">
        <f t="shared" si="8"/>
        <v>0</v>
      </c>
      <c r="L23" s="33">
        <f t="shared" si="11"/>
        <v>0</v>
      </c>
      <c r="M23" s="32">
        <f t="shared" si="12"/>
        <v>0</v>
      </c>
      <c r="N23" s="32">
        <f t="shared" si="13"/>
        <v>0</v>
      </c>
      <c r="O23" s="41">
        <f t="shared" si="14"/>
        <v>-24</v>
      </c>
    </row>
    <row r="24" spans="4:15" ht="20.25" x14ac:dyDescent="0.3">
      <c r="D24" s="99" t="s">
        <v>79</v>
      </c>
      <c r="E24" s="100" t="s">
        <v>80</v>
      </c>
      <c r="F24" s="99" t="s">
        <v>81</v>
      </c>
      <c r="G24" s="89">
        <v>74116.98</v>
      </c>
      <c r="H24" s="88">
        <v>45985</v>
      </c>
      <c r="I24" s="43">
        <f t="shared" si="9"/>
        <v>46015</v>
      </c>
      <c r="J24" s="33">
        <f t="shared" si="10"/>
        <v>74116.98</v>
      </c>
      <c r="K24" s="32">
        <f t="shared" si="8"/>
        <v>0</v>
      </c>
      <c r="L24" s="33">
        <f t="shared" si="11"/>
        <v>0</v>
      </c>
      <c r="M24" s="32">
        <f t="shared" si="12"/>
        <v>0</v>
      </c>
      <c r="N24" s="32">
        <f t="shared" si="13"/>
        <v>0</v>
      </c>
      <c r="O24" s="41">
        <f t="shared" si="14"/>
        <v>-24</v>
      </c>
    </row>
    <row r="25" spans="4:15" ht="20.25" x14ac:dyDescent="0.3">
      <c r="D25" s="99" t="s">
        <v>82</v>
      </c>
      <c r="E25" s="100" t="s">
        <v>35</v>
      </c>
      <c r="F25" s="99" t="s">
        <v>21</v>
      </c>
      <c r="G25" s="89">
        <v>5100</v>
      </c>
      <c r="H25" s="88">
        <v>45987</v>
      </c>
      <c r="I25" s="43">
        <f>+H25+30</f>
        <v>46017</v>
      </c>
      <c r="J25" s="33">
        <f>+IF(O25&lt;=0,G25,0)</f>
        <v>5100</v>
      </c>
      <c r="K25" s="32">
        <f>+IF(AND(O25&gt;=1,O25&lt;=30),G25,0)</f>
        <v>0</v>
      </c>
      <c r="L25" s="33">
        <f>+IF(AND(O25&gt;=31,O25&lt;=60),G25,0)</f>
        <v>0</v>
      </c>
      <c r="M25" s="32">
        <f>+IF(AND(O25&gt;60,O25&lt;=90),G25,0)</f>
        <v>0</v>
      </c>
      <c r="N25" s="32">
        <f>+IF(O25&gt;91,G25,0)</f>
        <v>0</v>
      </c>
      <c r="O25" s="41">
        <f>+$D$5-I25</f>
        <v>-26</v>
      </c>
    </row>
    <row r="26" spans="4:15" ht="20.25" x14ac:dyDescent="0.3">
      <c r="D26" s="99" t="s">
        <v>83</v>
      </c>
      <c r="E26" s="102" t="s">
        <v>84</v>
      </c>
      <c r="F26" s="99" t="s">
        <v>85</v>
      </c>
      <c r="G26" s="89">
        <v>122736.84</v>
      </c>
      <c r="H26" s="88">
        <v>45988</v>
      </c>
      <c r="I26" s="43">
        <f t="shared" si="0"/>
        <v>46018</v>
      </c>
      <c r="J26" s="33">
        <f t="shared" si="1"/>
        <v>122736.84</v>
      </c>
      <c r="K26" s="32">
        <f t="shared" ref="K26:K37" si="15">+IF(AND(O26&gt;=1,O26&lt;=30),G26,0)</f>
        <v>0</v>
      </c>
      <c r="L26" s="33">
        <f t="shared" si="3"/>
        <v>0</v>
      </c>
      <c r="M26" s="32">
        <f t="shared" si="4"/>
        <v>0</v>
      </c>
      <c r="N26" s="32">
        <f t="shared" si="5"/>
        <v>0</v>
      </c>
      <c r="O26" s="41">
        <f t="shared" si="7"/>
        <v>-27</v>
      </c>
    </row>
    <row r="27" spans="4:15" ht="20.25" x14ac:dyDescent="0.3">
      <c r="D27" s="99" t="s">
        <v>36</v>
      </c>
      <c r="E27" s="100" t="s">
        <v>19</v>
      </c>
      <c r="F27" s="99" t="s">
        <v>86</v>
      </c>
      <c r="G27" s="89">
        <v>86140</v>
      </c>
      <c r="H27" s="88">
        <v>45988</v>
      </c>
      <c r="I27" s="43">
        <f t="shared" si="0"/>
        <v>46018</v>
      </c>
      <c r="J27" s="33">
        <f t="shared" si="1"/>
        <v>86140</v>
      </c>
      <c r="K27" s="32">
        <f t="shared" si="15"/>
        <v>0</v>
      </c>
      <c r="L27" s="33">
        <f t="shared" si="3"/>
        <v>0</v>
      </c>
      <c r="M27" s="32">
        <f t="shared" si="4"/>
        <v>0</v>
      </c>
      <c r="N27" s="32">
        <f t="shared" si="5"/>
        <v>0</v>
      </c>
      <c r="O27" s="41">
        <f t="shared" si="7"/>
        <v>-27</v>
      </c>
    </row>
    <row r="28" spans="4:15" ht="20.25" x14ac:dyDescent="0.3">
      <c r="D28" s="99" t="s">
        <v>87</v>
      </c>
      <c r="E28" s="100" t="s">
        <v>88</v>
      </c>
      <c r="F28" s="99" t="s">
        <v>89</v>
      </c>
      <c r="G28" s="89">
        <v>248000.01</v>
      </c>
      <c r="H28" s="88">
        <v>45988</v>
      </c>
      <c r="I28" s="43">
        <f t="shared" si="0"/>
        <v>46018</v>
      </c>
      <c r="J28" s="33">
        <f t="shared" si="1"/>
        <v>248000.01</v>
      </c>
      <c r="K28" s="32">
        <f t="shared" si="15"/>
        <v>0</v>
      </c>
      <c r="L28" s="33">
        <f t="shared" si="3"/>
        <v>0</v>
      </c>
      <c r="M28" s="32">
        <f t="shared" si="4"/>
        <v>0</v>
      </c>
      <c r="N28" s="32">
        <f t="shared" si="5"/>
        <v>0</v>
      </c>
      <c r="O28" s="41">
        <f t="shared" si="7"/>
        <v>-27</v>
      </c>
    </row>
    <row r="29" spans="4:15" ht="40.5" x14ac:dyDescent="0.3">
      <c r="D29" s="99" t="s">
        <v>90</v>
      </c>
      <c r="E29" s="100" t="s">
        <v>91</v>
      </c>
      <c r="F29" s="99" t="s">
        <v>92</v>
      </c>
      <c r="G29" s="89">
        <v>59472</v>
      </c>
      <c r="H29" s="88">
        <v>45988</v>
      </c>
      <c r="I29" s="43">
        <f t="shared" si="0"/>
        <v>46018</v>
      </c>
      <c r="J29" s="33">
        <f t="shared" si="1"/>
        <v>59472</v>
      </c>
      <c r="K29" s="32">
        <f t="shared" si="15"/>
        <v>0</v>
      </c>
      <c r="L29" s="33">
        <f t="shared" si="3"/>
        <v>0</v>
      </c>
      <c r="M29" s="32">
        <f t="shared" si="4"/>
        <v>0</v>
      </c>
      <c r="N29" s="32">
        <f t="shared" si="5"/>
        <v>0</v>
      </c>
      <c r="O29" s="41">
        <f t="shared" si="7"/>
        <v>-27</v>
      </c>
    </row>
    <row r="30" spans="4:15" ht="20.25" x14ac:dyDescent="0.3">
      <c r="D30" s="99" t="s">
        <v>93</v>
      </c>
      <c r="E30" s="100" t="s">
        <v>18</v>
      </c>
      <c r="F30" s="99" t="s">
        <v>70</v>
      </c>
      <c r="G30" s="89">
        <v>27030.74</v>
      </c>
      <c r="H30" s="88">
        <v>45988</v>
      </c>
      <c r="I30" s="43">
        <f>+H30+30</f>
        <v>46018</v>
      </c>
      <c r="J30" s="33">
        <f>+IF(O30&lt;=0,G30,0)</f>
        <v>27030.74</v>
      </c>
      <c r="K30" s="32">
        <f>+IF(AND(O30&gt;=1,O30&lt;=30),G30,0)</f>
        <v>0</v>
      </c>
      <c r="L30" s="33">
        <f>+IF(AND(O30&gt;=31,O30&lt;=60),G30,0)</f>
        <v>0</v>
      </c>
      <c r="M30" s="32">
        <f>+IF(AND(O30&gt;60,O30&lt;=90),G30,0)</f>
        <v>0</v>
      </c>
      <c r="N30" s="32">
        <f>+IF(O30&gt;91,G30,0)</f>
        <v>0</v>
      </c>
      <c r="O30" s="41">
        <f>+$D$5-I30</f>
        <v>-27</v>
      </c>
    </row>
    <row r="31" spans="4:15" ht="20.25" x14ac:dyDescent="0.3">
      <c r="D31" s="99" t="s">
        <v>94</v>
      </c>
      <c r="E31" s="100" t="s">
        <v>18</v>
      </c>
      <c r="F31" s="99" t="s">
        <v>70</v>
      </c>
      <c r="G31" s="89">
        <v>16924.189999999999</v>
      </c>
      <c r="H31" s="88">
        <v>45988</v>
      </c>
      <c r="I31" s="43">
        <f>+H31+30</f>
        <v>46018</v>
      </c>
      <c r="J31" s="33">
        <f>+IF(O31&lt;=0,G31,0)</f>
        <v>16924.189999999999</v>
      </c>
      <c r="K31" s="32">
        <f>+IF(AND(O31&gt;=1,O31&lt;=30),G31,0)</f>
        <v>0</v>
      </c>
      <c r="L31" s="33">
        <f>+IF(AND(O31&gt;=31,O31&lt;=60),G31,0)</f>
        <v>0</v>
      </c>
      <c r="M31" s="32">
        <f>+IF(AND(O31&gt;60,O31&lt;=90),G31,0)</f>
        <v>0</v>
      </c>
      <c r="N31" s="32">
        <f>+IF(O31&gt;91,G31,0)</f>
        <v>0</v>
      </c>
      <c r="O31" s="41">
        <f>+$D$5-I31</f>
        <v>-27</v>
      </c>
    </row>
    <row r="32" spans="4:15" ht="20.25" x14ac:dyDescent="0.3">
      <c r="D32" s="99" t="s">
        <v>95</v>
      </c>
      <c r="E32" s="100" t="s">
        <v>96</v>
      </c>
      <c r="F32" s="99" t="s">
        <v>97</v>
      </c>
      <c r="G32" s="89">
        <v>181602</v>
      </c>
      <c r="H32" s="88">
        <v>45988</v>
      </c>
      <c r="I32" s="43">
        <f>+H32+30</f>
        <v>46018</v>
      </c>
      <c r="J32" s="33">
        <f>+IF(O32&lt;=0,G32,0)</f>
        <v>181602</v>
      </c>
      <c r="K32" s="32">
        <f>+IF(AND(O32&gt;=1,O32&lt;=30),G32,0)</f>
        <v>0</v>
      </c>
      <c r="L32" s="33">
        <f>+IF(AND(O32&gt;=31,O32&lt;=60),G32,0)</f>
        <v>0</v>
      </c>
      <c r="M32" s="32">
        <f>+IF(AND(O32&gt;60,O32&lt;=90),G32,0)</f>
        <v>0</v>
      </c>
      <c r="N32" s="32">
        <f>+IF(O32&gt;91,G32,0)</f>
        <v>0</v>
      </c>
      <c r="O32" s="41">
        <f>+$D$5-I32</f>
        <v>-27</v>
      </c>
    </row>
    <row r="33" spans="4:15" ht="20.25" x14ac:dyDescent="0.3">
      <c r="D33" s="99" t="s">
        <v>98</v>
      </c>
      <c r="E33" s="100" t="s">
        <v>99</v>
      </c>
      <c r="F33" s="99" t="s">
        <v>70</v>
      </c>
      <c r="G33" s="89">
        <v>320021.90000000002</v>
      </c>
      <c r="H33" s="88">
        <v>45988</v>
      </c>
      <c r="I33" s="43">
        <f>+H33+30</f>
        <v>46018</v>
      </c>
      <c r="J33" s="33">
        <f>+IF(O33&lt;=0,G33,0)</f>
        <v>320021.90000000002</v>
      </c>
      <c r="K33" s="32">
        <f>+IF(AND(O33&gt;=1,O33&lt;=30),G33,0)</f>
        <v>0</v>
      </c>
      <c r="L33" s="33">
        <f>+IF(AND(O33&gt;=31,O33&lt;=60),G33,0)</f>
        <v>0</v>
      </c>
      <c r="M33" s="32">
        <f>+IF(AND(O33&gt;60,O33&lt;=90),G33,0)</f>
        <v>0</v>
      </c>
      <c r="N33" s="32">
        <f>+IF(O33&gt;91,G33,0)</f>
        <v>0</v>
      </c>
      <c r="O33" s="41">
        <f>+$D$5-I33</f>
        <v>-27</v>
      </c>
    </row>
    <row r="34" spans="4:15" ht="40.5" x14ac:dyDescent="0.3">
      <c r="D34" s="99" t="s">
        <v>100</v>
      </c>
      <c r="E34" s="100" t="s">
        <v>32</v>
      </c>
      <c r="F34" s="99" t="s">
        <v>101</v>
      </c>
      <c r="G34" s="89">
        <v>22420</v>
      </c>
      <c r="H34" s="88">
        <v>45989</v>
      </c>
      <c r="I34" s="43">
        <f t="shared" si="0"/>
        <v>46019</v>
      </c>
      <c r="J34" s="33">
        <f t="shared" si="1"/>
        <v>22420</v>
      </c>
      <c r="K34" s="32">
        <f t="shared" si="15"/>
        <v>0</v>
      </c>
      <c r="L34" s="33">
        <f t="shared" si="3"/>
        <v>0</v>
      </c>
      <c r="M34" s="32">
        <f t="shared" si="4"/>
        <v>0</v>
      </c>
      <c r="N34" s="32">
        <f t="shared" si="5"/>
        <v>0</v>
      </c>
      <c r="O34" s="41">
        <f t="shared" si="7"/>
        <v>-28</v>
      </c>
    </row>
    <row r="35" spans="4:15" ht="20.25" x14ac:dyDescent="0.3">
      <c r="D35" s="99" t="s">
        <v>102</v>
      </c>
      <c r="E35" s="100" t="s">
        <v>54</v>
      </c>
      <c r="F35" s="99" t="s">
        <v>103</v>
      </c>
      <c r="G35" s="89">
        <v>2999987.75</v>
      </c>
      <c r="H35" s="88">
        <v>45989</v>
      </c>
      <c r="I35" s="43">
        <f>+H35+30</f>
        <v>46019</v>
      </c>
      <c r="J35" s="33">
        <f>+IF(O35&lt;=0,G35,0)</f>
        <v>2999987.75</v>
      </c>
      <c r="K35" s="32">
        <f>+IF(AND(O35&gt;=1,O35&lt;=30),G35,0)</f>
        <v>0</v>
      </c>
      <c r="L35" s="33">
        <f>+IF(AND(O35&gt;=31,O35&lt;=60),G35,0)</f>
        <v>0</v>
      </c>
      <c r="M35" s="32">
        <f>+IF(AND(O35&gt;60,O35&lt;=90),G35,0)</f>
        <v>0</v>
      </c>
      <c r="N35" s="32">
        <f>+IF(O35&gt;91,G35,0)</f>
        <v>0</v>
      </c>
      <c r="O35" s="41">
        <f>+$D$5-I35</f>
        <v>-28</v>
      </c>
    </row>
    <row r="36" spans="4:15" ht="40.5" x14ac:dyDescent="0.3">
      <c r="D36" s="99" t="s">
        <v>104</v>
      </c>
      <c r="E36" s="100" t="s">
        <v>32</v>
      </c>
      <c r="F36" s="99" t="s">
        <v>101</v>
      </c>
      <c r="G36" s="89">
        <v>8260</v>
      </c>
      <c r="H36" s="88">
        <v>45989</v>
      </c>
      <c r="I36" s="43">
        <f t="shared" si="0"/>
        <v>46019</v>
      </c>
      <c r="J36" s="33">
        <f t="shared" si="1"/>
        <v>8260</v>
      </c>
      <c r="K36" s="32">
        <f t="shared" si="15"/>
        <v>0</v>
      </c>
      <c r="L36" s="33">
        <f t="shared" si="3"/>
        <v>0</v>
      </c>
      <c r="M36" s="32">
        <f t="shared" si="4"/>
        <v>0</v>
      </c>
      <c r="N36" s="32">
        <f t="shared" si="5"/>
        <v>0</v>
      </c>
      <c r="O36" s="41">
        <f t="shared" si="7"/>
        <v>-28</v>
      </c>
    </row>
    <row r="37" spans="4:15" ht="40.5" x14ac:dyDescent="0.3">
      <c r="D37" s="99" t="s">
        <v>105</v>
      </c>
      <c r="E37" s="100" t="s">
        <v>32</v>
      </c>
      <c r="F37" s="99" t="s">
        <v>101</v>
      </c>
      <c r="G37" s="89">
        <v>30975</v>
      </c>
      <c r="H37" s="88">
        <v>45989</v>
      </c>
      <c r="I37" s="43">
        <f t="shared" si="0"/>
        <v>46019</v>
      </c>
      <c r="J37" s="33">
        <f t="shared" si="1"/>
        <v>30975</v>
      </c>
      <c r="K37" s="32">
        <f t="shared" si="15"/>
        <v>0</v>
      </c>
      <c r="L37" s="33">
        <f t="shared" si="3"/>
        <v>0</v>
      </c>
      <c r="M37" s="32">
        <f t="shared" si="4"/>
        <v>0</v>
      </c>
      <c r="N37" s="32">
        <f t="shared" si="5"/>
        <v>0</v>
      </c>
      <c r="O37" s="41">
        <f t="shared" si="7"/>
        <v>-28</v>
      </c>
    </row>
    <row r="38" spans="4:15" ht="20.25" x14ac:dyDescent="0.25">
      <c r="D38" s="66"/>
      <c r="E38" s="67"/>
      <c r="F38" s="68" t="s">
        <v>23</v>
      </c>
      <c r="G38" s="34">
        <f>SUM(G7:G37)</f>
        <v>5866161.6900000004</v>
      </c>
      <c r="H38" s="59"/>
      <c r="I38" s="43">
        <f t="shared" si="0"/>
        <v>30</v>
      </c>
      <c r="J38" s="6">
        <f>SUM(J7:J35)</f>
        <v>5735770.8200000003</v>
      </c>
      <c r="K38" s="6">
        <f>SUM(K7:K12)</f>
        <v>22543.27</v>
      </c>
      <c r="L38" s="6">
        <f>SUM(L7:L12)</f>
        <v>42817.8</v>
      </c>
      <c r="M38" s="6">
        <f>SUM(M7:M12)</f>
        <v>25794.799999999999</v>
      </c>
      <c r="N38" s="6">
        <f>SUM(N7:N12)</f>
        <v>0</v>
      </c>
      <c r="O38" s="6">
        <v>0</v>
      </c>
    </row>
    <row r="39" spans="4:15" ht="15.75" x14ac:dyDescent="0.25">
      <c r="D39" s="47"/>
      <c r="E39" s="47"/>
      <c r="F39" s="47"/>
      <c r="G39" s="36"/>
      <c r="H39" s="60"/>
      <c r="I39" s="7"/>
      <c r="J39" s="8"/>
      <c r="K39" s="8"/>
      <c r="L39" s="8"/>
      <c r="M39" s="9"/>
      <c r="N39" s="10"/>
    </row>
    <row r="40" spans="4:15" ht="21" x14ac:dyDescent="0.35">
      <c r="D40" s="51"/>
      <c r="E40" s="51"/>
      <c r="F40" s="51"/>
      <c r="G40" s="39"/>
      <c r="H40" s="65"/>
      <c r="I40" s="23"/>
      <c r="J40" s="23"/>
      <c r="K40" s="23"/>
      <c r="L40" s="23"/>
      <c r="M40" s="24"/>
      <c r="N40" s="25"/>
    </row>
    <row r="41" spans="4:15" ht="20.25" x14ac:dyDescent="0.25">
      <c r="D41" s="103" t="s">
        <v>24</v>
      </c>
      <c r="E41" s="103"/>
      <c r="F41" s="103"/>
      <c r="G41" s="103"/>
      <c r="H41" s="103"/>
      <c r="I41" s="103"/>
      <c r="J41" s="103"/>
      <c r="K41" s="103"/>
      <c r="L41" s="103"/>
      <c r="M41" s="74"/>
      <c r="N41" s="74"/>
    </row>
    <row r="42" spans="4:15" ht="20.25" x14ac:dyDescent="0.25">
      <c r="D42" s="106">
        <f>+D5</f>
        <v>45991</v>
      </c>
      <c r="E42" s="106"/>
      <c r="F42" s="106"/>
      <c r="G42" s="106"/>
      <c r="H42" s="106"/>
      <c r="I42" s="106"/>
      <c r="J42" s="106"/>
      <c r="K42" s="106"/>
      <c r="L42" s="108"/>
      <c r="M42" s="75"/>
      <c r="N42" s="75"/>
    </row>
    <row r="43" spans="4:15" ht="40.5" x14ac:dyDescent="0.25">
      <c r="D43" s="12" t="s">
        <v>25</v>
      </c>
      <c r="E43" s="12" t="s">
        <v>4</v>
      </c>
      <c r="F43" s="13" t="s">
        <v>5</v>
      </c>
      <c r="G43" s="14" t="s">
        <v>6</v>
      </c>
      <c r="H43" s="61" t="s">
        <v>7</v>
      </c>
      <c r="I43" s="15" t="s">
        <v>106</v>
      </c>
      <c r="J43" s="15" t="s">
        <v>26</v>
      </c>
      <c r="K43" s="76" t="s">
        <v>27</v>
      </c>
      <c r="L43" s="77" t="s">
        <v>28</v>
      </c>
      <c r="M43" s="27"/>
      <c r="N43"/>
    </row>
    <row r="44" spans="4:15" ht="20.25" x14ac:dyDescent="0.3">
      <c r="D44" s="69" t="s">
        <v>42</v>
      </c>
      <c r="E44" s="70" t="s">
        <v>43</v>
      </c>
      <c r="F44" s="70" t="s">
        <v>44</v>
      </c>
      <c r="G44" s="98">
        <v>19331.060000000001</v>
      </c>
      <c r="H44" s="71">
        <v>45961</v>
      </c>
      <c r="I44" s="97">
        <v>78.306299999999993</v>
      </c>
      <c r="J44" s="4" t="s">
        <v>45</v>
      </c>
      <c r="K44" s="79">
        <f>+G44*I44</f>
        <v>1513743.7836779999</v>
      </c>
      <c r="L44" s="78"/>
      <c r="M44" s="27"/>
      <c r="N44"/>
    </row>
    <row r="45" spans="4:15" ht="20.25" x14ac:dyDescent="0.25">
      <c r="D45" s="72" t="s">
        <v>46</v>
      </c>
      <c r="E45" s="72"/>
      <c r="F45" s="72"/>
      <c r="G45" s="73"/>
      <c r="J45" s="68" t="s">
        <v>23</v>
      </c>
      <c r="K45" s="34">
        <f>SUM(K44:K44)</f>
        <v>1513743.7836779999</v>
      </c>
    </row>
    <row r="47" spans="4:15" ht="20.25" x14ac:dyDescent="0.3">
      <c r="E47" s="17" t="s">
        <v>47</v>
      </c>
      <c r="F47" s="18">
        <f>+G38</f>
        <v>5866161.6900000004</v>
      </c>
      <c r="G47" s="37"/>
      <c r="H47" s="62"/>
      <c r="I47" s="19"/>
      <c r="J47" s="20"/>
      <c r="K47" s="31"/>
      <c r="L47" s="31"/>
      <c r="M47" s="31"/>
      <c r="N47" s="31"/>
    </row>
    <row r="48" spans="4:15" ht="20.25" x14ac:dyDescent="0.3">
      <c r="E48" s="17" t="s">
        <v>48</v>
      </c>
      <c r="F48" s="18">
        <f>+K45</f>
        <v>1513743.7836779999</v>
      </c>
      <c r="G48" s="37"/>
      <c r="H48" s="62"/>
      <c r="I48" s="19"/>
      <c r="J48" s="20"/>
      <c r="K48" s="31"/>
      <c r="L48" s="31"/>
      <c r="M48" s="31"/>
      <c r="N48" s="31"/>
    </row>
    <row r="49" spans="4:14" ht="20.25" x14ac:dyDescent="0.3">
      <c r="E49" s="17" t="s">
        <v>29</v>
      </c>
      <c r="F49" s="18">
        <f>SUM(F47:F48)</f>
        <v>7379905.4736780003</v>
      </c>
      <c r="G49" s="37"/>
      <c r="H49" s="63"/>
      <c r="I49" s="20"/>
      <c r="J49" s="20"/>
      <c r="K49" s="30"/>
      <c r="L49" s="20"/>
      <c r="M49" s="21"/>
      <c r="N49" s="22"/>
    </row>
    <row r="50" spans="4:14" ht="20.25" x14ac:dyDescent="0.3">
      <c r="D50" s="49"/>
      <c r="E50" s="52"/>
      <c r="F50" s="54"/>
      <c r="G50" s="37"/>
      <c r="H50" s="63"/>
      <c r="I50" s="20"/>
      <c r="J50" s="20"/>
      <c r="K50" s="20"/>
      <c r="L50" s="20"/>
      <c r="M50" s="21"/>
      <c r="N50" s="22"/>
    </row>
    <row r="51" spans="4:14" ht="20.25" x14ac:dyDescent="0.3">
      <c r="D51" s="49"/>
      <c r="E51" s="52"/>
      <c r="F51" s="54"/>
      <c r="G51" s="37"/>
      <c r="H51" s="63"/>
      <c r="I51" s="20"/>
      <c r="J51" s="20"/>
      <c r="K51" s="20"/>
      <c r="L51" s="20"/>
      <c r="M51" s="21"/>
      <c r="N51" s="22"/>
    </row>
    <row r="52" spans="4:14" ht="20.25" x14ac:dyDescent="0.3">
      <c r="D52" s="49"/>
      <c r="E52" s="52"/>
      <c r="F52" s="54"/>
      <c r="G52" s="37"/>
      <c r="H52" s="63"/>
      <c r="I52" s="20"/>
      <c r="J52" s="20"/>
      <c r="K52" s="20"/>
      <c r="L52" s="20"/>
      <c r="M52" s="21"/>
      <c r="N52" s="22"/>
    </row>
    <row r="53" spans="4:14" ht="20.25" x14ac:dyDescent="0.3">
      <c r="D53" s="49"/>
      <c r="E53" s="52"/>
      <c r="F53" s="54"/>
      <c r="G53" s="37"/>
      <c r="H53" s="63"/>
      <c r="I53" s="20"/>
      <c r="J53" s="20"/>
      <c r="K53" s="20"/>
      <c r="L53" s="20"/>
      <c r="M53" s="21"/>
      <c r="N53" s="22"/>
    </row>
    <row r="54" spans="4:14" ht="20.25" x14ac:dyDescent="0.3">
      <c r="D54" s="49"/>
      <c r="E54" s="52"/>
      <c r="F54" s="54"/>
      <c r="G54" s="37"/>
      <c r="H54" s="63"/>
      <c r="I54" s="20"/>
      <c r="J54" s="20"/>
      <c r="K54" s="20"/>
      <c r="L54" s="20"/>
      <c r="M54" s="21"/>
      <c r="N54" s="22"/>
    </row>
    <row r="55" spans="4:14" ht="20.25" x14ac:dyDescent="0.3">
      <c r="D55" s="49"/>
      <c r="E55" s="52"/>
      <c r="F55" s="54"/>
      <c r="G55" s="37"/>
      <c r="H55" s="63"/>
      <c r="I55" s="20"/>
      <c r="J55" s="20"/>
      <c r="K55" s="20"/>
      <c r="L55" s="20"/>
      <c r="M55" s="21"/>
      <c r="N55" s="22"/>
    </row>
    <row r="56" spans="4:14" ht="20.25" x14ac:dyDescent="0.3">
      <c r="D56" s="49"/>
      <c r="F56" s="101"/>
      <c r="G56" s="37"/>
      <c r="H56" s="63"/>
      <c r="I56" s="20"/>
      <c r="J56" s="20"/>
      <c r="K56" s="20"/>
      <c r="L56" s="20"/>
      <c r="M56" s="21"/>
      <c r="N56" s="22"/>
    </row>
    <row r="57" spans="4:14" ht="20.25" x14ac:dyDescent="0.3">
      <c r="D57" s="49"/>
      <c r="E57" s="52"/>
      <c r="F57" s="54"/>
      <c r="G57" s="37"/>
      <c r="H57" s="63"/>
      <c r="I57" s="20"/>
      <c r="J57" s="20"/>
      <c r="K57" s="20"/>
      <c r="L57" s="20"/>
      <c r="M57" s="21"/>
      <c r="N57" s="22"/>
    </row>
    <row r="58" spans="4:14" ht="20.25" x14ac:dyDescent="0.3">
      <c r="D58" s="50"/>
      <c r="E58" s="53"/>
      <c r="G58" s="38"/>
      <c r="H58" s="64"/>
      <c r="I58" s="29"/>
      <c r="J58" s="20"/>
      <c r="K58" s="20"/>
      <c r="L58" s="20"/>
      <c r="M58" s="80"/>
      <c r="N58" s="81"/>
    </row>
    <row r="59" spans="4:14" ht="20.25" x14ac:dyDescent="0.3">
      <c r="D59" s="49"/>
      <c r="E59" s="53"/>
      <c r="F59" s="55"/>
      <c r="G59" s="37"/>
      <c r="H59" s="62"/>
      <c r="I59" s="20"/>
      <c r="J59" s="20"/>
      <c r="K59" s="20"/>
      <c r="L59" s="20"/>
      <c r="M59" s="80"/>
      <c r="N59" s="81"/>
    </row>
    <row r="60" spans="4:14" ht="20.25" x14ac:dyDescent="0.3">
      <c r="D60" s="50"/>
      <c r="E60" s="52"/>
      <c r="H60" s="63"/>
      <c r="I60" s="19"/>
      <c r="J60" s="20"/>
      <c r="K60" s="20"/>
      <c r="L60" s="20"/>
      <c r="M60" s="80"/>
      <c r="N60" s="81"/>
    </row>
    <row r="61" spans="4:14" ht="20.25" x14ac:dyDescent="0.3">
      <c r="D61" s="105" t="s">
        <v>49</v>
      </c>
      <c r="E61" s="105"/>
      <c r="I61" s="19"/>
      <c r="J61" s="20"/>
      <c r="K61" s="105" t="s">
        <v>50</v>
      </c>
      <c r="L61" s="105"/>
      <c r="M61" s="82"/>
      <c r="N61" s="81"/>
    </row>
    <row r="62" spans="4:14" x14ac:dyDescent="0.25">
      <c r="D62" s="48"/>
      <c r="E62" s="11"/>
      <c r="I62" s="16"/>
      <c r="J62" s="16"/>
      <c r="K62" s="16"/>
      <c r="L62" s="16"/>
      <c r="M62" s="83"/>
      <c r="N62" s="84"/>
    </row>
    <row r="63" spans="4:14" x14ac:dyDescent="0.25">
      <c r="M63" s="85"/>
      <c r="N63" s="86"/>
    </row>
    <row r="64" spans="4:14" x14ac:dyDescent="0.25">
      <c r="M64" s="85"/>
      <c r="N64" s="86"/>
    </row>
    <row r="67" spans="6:7" ht="20.25" x14ac:dyDescent="0.25">
      <c r="G67" s="54"/>
    </row>
    <row r="69" spans="6:7" x14ac:dyDescent="0.25">
      <c r="F69" s="11"/>
      <c r="G69" s="58"/>
    </row>
    <row r="70" spans="6:7" x14ac:dyDescent="0.25">
      <c r="G70" s="58"/>
    </row>
    <row r="71" spans="6:7" x14ac:dyDescent="0.25">
      <c r="G71" s="58"/>
    </row>
  </sheetData>
  <autoFilter ref="A6:O6" xr:uid="{A2E1C8E2-C4A5-4C7E-9411-25916AB4D47F}">
    <sortState xmlns:xlrd2="http://schemas.microsoft.com/office/spreadsheetml/2017/richdata2" ref="A6:O7">
      <sortCondition ref="H6"/>
    </sortState>
  </autoFilter>
  <mergeCells count="8">
    <mergeCell ref="D61:E61"/>
    <mergeCell ref="K61:L61"/>
    <mergeCell ref="D2:N2"/>
    <mergeCell ref="D3:N3"/>
    <mergeCell ref="D4:N4"/>
    <mergeCell ref="D5:N5"/>
    <mergeCell ref="D41:L41"/>
    <mergeCell ref="D42:L42"/>
  </mergeCells>
  <pageMargins left="0.7" right="0.7" top="0.75" bottom="0.75" header="0.3" footer="0.3"/>
  <pageSetup paperSize="5" scale="32" fitToHeight="0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CEA9D708B57344CA68C55E7CF47B54F" ma:contentTypeVersion="18" ma:contentTypeDescription="Crear nuevo documento." ma:contentTypeScope="" ma:versionID="e320bf0a56aaab53fbea862181e5146c">
  <xsd:schema xmlns:xsd="http://www.w3.org/2001/XMLSchema" xmlns:xs="http://www.w3.org/2001/XMLSchema" xmlns:p="http://schemas.microsoft.com/office/2006/metadata/properties" xmlns:ns2="fe31c6d8-7f61-49d0-bcd2-7f4723375292" xmlns:ns3="7c4fcdda-f9b5-40b8-842f-ddd6d3501c38" targetNamespace="http://schemas.microsoft.com/office/2006/metadata/properties" ma:root="true" ma:fieldsID="657f0b577e5cde1a777f2746c38da26a" ns2:_="" ns3:_="">
    <xsd:import namespace="fe31c6d8-7f61-49d0-bcd2-7f4723375292"/>
    <xsd:import namespace="7c4fcdda-f9b5-40b8-842f-ddd6d3501c3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e31c6d8-7f61-49d0-bcd2-7f472337529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12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3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21" nillable="true" ma:taxonomy="true" ma:internalName="lcf76f155ced4ddcb4097134ff3c332f" ma:taxonomyFieldName="MediaServiceImageTags" ma:displayName="Etiquetas de imagen" ma:readOnly="false" ma:fieldId="{5cf76f15-5ced-4ddc-b409-7134ff3c332f}" ma:taxonomyMulti="true" ma:sspId="46cc2e44-3b31-497e-bac1-2b2c91140fd6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Location" ma:index="23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c4fcdda-f9b5-40b8-842f-ddd6d3501c38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bf024dc9-7381-4fbc-81c7-6f2b44c6452e}" ma:internalName="TaxCatchAll" ma:showField="CatchAllData" ma:web="7c4fcdda-f9b5-40b8-842f-ddd6d3501c3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fe31c6d8-7f61-49d0-bcd2-7f4723375292">
      <Terms xmlns="http://schemas.microsoft.com/office/infopath/2007/PartnerControls"/>
    </lcf76f155ced4ddcb4097134ff3c332f>
    <TaxCatchAll xmlns="7c4fcdda-f9b5-40b8-842f-ddd6d3501c38" xsi:nil="true"/>
  </documentManagement>
</p:properties>
</file>

<file path=customXml/itemProps1.xml><?xml version="1.0" encoding="utf-8"?>
<ds:datastoreItem xmlns:ds="http://schemas.openxmlformats.org/officeDocument/2006/customXml" ds:itemID="{DBB164FB-E9E2-4883-8F38-F07034ECDA3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e31c6d8-7f61-49d0-bcd2-7f4723375292"/>
    <ds:schemaRef ds:uri="7c4fcdda-f9b5-40b8-842f-ddd6d3501c3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DA1D45B8-7404-45E3-A16A-645D6361CB07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CA39DE1-6680-4012-85CC-841511276598}">
  <ds:schemaRefs>
    <ds:schemaRef ds:uri="http://www.w3.org/XML/1998/namespace"/>
    <ds:schemaRef ds:uri="http://purl.org/dc/elements/1.1/"/>
    <ds:schemaRef ds:uri="http://schemas.microsoft.com/office/infopath/2007/PartnerControls"/>
    <ds:schemaRef ds:uri="http://schemas.microsoft.com/office/2006/metadata/properties"/>
    <ds:schemaRef ds:uri="http://purl.org/dc/dcmitype/"/>
    <ds:schemaRef ds:uri="fe31c6d8-7f61-49d0-bcd2-7f4723375292"/>
    <ds:schemaRef ds:uri="http://schemas.microsoft.com/office/2006/documentManagement/types"/>
    <ds:schemaRef ds:uri="http://schemas.openxmlformats.org/package/2006/metadata/core-properties"/>
    <ds:schemaRef ds:uri="7c4fcdda-f9b5-40b8-842f-ddd6d3501c38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CUENTAS POR PAGAR NOVIEMBRE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Miguel Rivera</dc:creator>
  <cp:keywords/>
  <dc:description/>
  <cp:lastModifiedBy>Lixaira de la Cruz</cp:lastModifiedBy>
  <cp:revision/>
  <cp:lastPrinted>2025-12-12T14:12:14Z</cp:lastPrinted>
  <dcterms:created xsi:type="dcterms:W3CDTF">2025-09-09T17:05:49Z</dcterms:created>
  <dcterms:modified xsi:type="dcterms:W3CDTF">2025-12-12T14:23:09Z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0x010100ECEA9D708B57344CA68C55E7CF47B54F</vt:lpwstr>
  </property>
  <property fmtid="{D5CDD505-2E9C-101B-9397-08002B2CF9AE}" pid="3" name="MediaServiceImageTags">
    <vt:lpwstr/>
  </property>
</Properties>
</file>