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8_{CA690316-B5C0-4837-9A0D-E9A18138EFDA}" xr6:coauthVersionLast="47" xr6:coauthVersionMax="47" xr10:uidLastSave="{00000000-0000-0000-0000-000000000000}"/>
  <bookViews>
    <workbookView xWindow="-120" yWindow="-120" windowWidth="29040" windowHeight="15840" xr2:uid="{09F7458A-E437-4192-885A-5FD5ABDEE50F}"/>
  </bookViews>
  <sheets>
    <sheet name="CUENTAS POR PAGAR OCTUBRE" sheetId="1" r:id="rId1"/>
  </sheets>
  <definedNames>
    <definedName name="_xlnm._FilterDatabase" localSheetId="0" hidden="1">'CUENTAS POR PAGAR OCTUBRE'!$A$6:$P$6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3" i="1" l="1"/>
  <c r="F55" i="1" s="1"/>
  <c r="K51" i="1"/>
  <c r="F54" i="1" s="1"/>
  <c r="K50" i="1"/>
  <c r="K49" i="1"/>
  <c r="D47" i="1"/>
  <c r="G43" i="1"/>
  <c r="O42" i="1"/>
  <c r="M42" i="1" s="1"/>
  <c r="N42" i="1"/>
  <c r="J42" i="1"/>
  <c r="I42" i="1"/>
  <c r="I41" i="1"/>
  <c r="O41" i="1" s="1"/>
  <c r="I40" i="1"/>
  <c r="O40" i="1" s="1"/>
  <c r="O39" i="1"/>
  <c r="N39" i="1" s="1"/>
  <c r="K39" i="1"/>
  <c r="I39" i="1"/>
  <c r="O38" i="1"/>
  <c r="M38" i="1" s="1"/>
  <c r="N38" i="1"/>
  <c r="K38" i="1"/>
  <c r="J38" i="1"/>
  <c r="I38" i="1"/>
  <c r="I37" i="1"/>
  <c r="O37" i="1" s="1"/>
  <c r="I36" i="1"/>
  <c r="O36" i="1" s="1"/>
  <c r="O35" i="1"/>
  <c r="N35" i="1" s="1"/>
  <c r="I35" i="1"/>
  <c r="O34" i="1"/>
  <c r="M34" i="1" s="1"/>
  <c r="N34" i="1"/>
  <c r="K34" i="1"/>
  <c r="J34" i="1"/>
  <c r="I34" i="1"/>
  <c r="I33" i="1"/>
  <c r="O33" i="1" s="1"/>
  <c r="I32" i="1"/>
  <c r="O32" i="1" s="1"/>
  <c r="O31" i="1"/>
  <c r="N31" i="1" s="1"/>
  <c r="K31" i="1"/>
  <c r="I31" i="1"/>
  <c r="O30" i="1"/>
  <c r="M30" i="1" s="1"/>
  <c r="N30" i="1"/>
  <c r="K30" i="1"/>
  <c r="J30" i="1"/>
  <c r="I30" i="1"/>
  <c r="M29" i="1"/>
  <c r="I29" i="1"/>
  <c r="O29" i="1" s="1"/>
  <c r="I28" i="1"/>
  <c r="O28" i="1" s="1"/>
  <c r="O27" i="1"/>
  <c r="I27" i="1"/>
  <c r="O26" i="1"/>
  <c r="M26" i="1" s="1"/>
  <c r="N26" i="1"/>
  <c r="J26" i="1"/>
  <c r="I26" i="1"/>
  <c r="I25" i="1"/>
  <c r="O25" i="1" s="1"/>
  <c r="I24" i="1"/>
  <c r="O24" i="1" s="1"/>
  <c r="O23" i="1"/>
  <c r="K23" i="1"/>
  <c r="I23" i="1"/>
  <c r="O22" i="1"/>
  <c r="M22" i="1" s="1"/>
  <c r="N22" i="1"/>
  <c r="J22" i="1"/>
  <c r="I22" i="1"/>
  <c r="I21" i="1"/>
  <c r="O21" i="1" s="1"/>
  <c r="L20" i="1"/>
  <c r="I20" i="1"/>
  <c r="O20" i="1" s="1"/>
  <c r="O19" i="1"/>
  <c r="K19" i="1"/>
  <c r="I19" i="1"/>
  <c r="O18" i="1"/>
  <c r="M18" i="1" s="1"/>
  <c r="N18" i="1"/>
  <c r="J18" i="1"/>
  <c r="I18" i="1"/>
  <c r="I17" i="1"/>
  <c r="O17" i="1" s="1"/>
  <c r="I16" i="1"/>
  <c r="O16" i="1" s="1"/>
  <c r="O15" i="1"/>
  <c r="K15" i="1"/>
  <c r="I15" i="1"/>
  <c r="O14" i="1"/>
  <c r="M14" i="1" s="1"/>
  <c r="N14" i="1"/>
  <c r="J14" i="1"/>
  <c r="I14" i="1"/>
  <c r="M13" i="1"/>
  <c r="I13" i="1"/>
  <c r="O13" i="1" s="1"/>
  <c r="I12" i="1"/>
  <c r="O12" i="1" s="1"/>
  <c r="O11" i="1"/>
  <c r="I11" i="1"/>
  <c r="O10" i="1"/>
  <c r="M10" i="1" s="1"/>
  <c r="N10" i="1"/>
  <c r="J10" i="1"/>
  <c r="I10" i="1"/>
  <c r="I9" i="1"/>
  <c r="O9" i="1" s="1"/>
  <c r="M9" i="1" s="1"/>
  <c r="I8" i="1"/>
  <c r="O8" i="1" s="1"/>
  <c r="O7" i="1"/>
  <c r="K7" i="1"/>
  <c r="I7" i="1"/>
  <c r="N11" i="1" l="1"/>
  <c r="J11" i="1"/>
  <c r="L11" i="1"/>
  <c r="M11" i="1"/>
  <c r="K16" i="1"/>
  <c r="M16" i="1"/>
  <c r="N16" i="1"/>
  <c r="J16" i="1"/>
  <c r="L25" i="1"/>
  <c r="K25" i="1"/>
  <c r="N25" i="1"/>
  <c r="J25" i="1"/>
  <c r="N27" i="1"/>
  <c r="J27" i="1"/>
  <c r="M27" i="1"/>
  <c r="L27" i="1"/>
  <c r="L37" i="1"/>
  <c r="M37" i="1"/>
  <c r="K37" i="1"/>
  <c r="N37" i="1"/>
  <c r="J37" i="1"/>
  <c r="N7" i="1"/>
  <c r="J7" i="1"/>
  <c r="L7" i="1"/>
  <c r="M7" i="1"/>
  <c r="K12" i="1"/>
  <c r="M12" i="1"/>
  <c r="N12" i="1"/>
  <c r="J12" i="1"/>
  <c r="L16" i="1"/>
  <c r="L21" i="1"/>
  <c r="J21" i="1"/>
  <c r="K21" i="1"/>
  <c r="N21" i="1"/>
  <c r="N23" i="1"/>
  <c r="J23" i="1"/>
  <c r="L23" i="1"/>
  <c r="M23" i="1"/>
  <c r="M25" i="1"/>
  <c r="K28" i="1"/>
  <c r="N28" i="1"/>
  <c r="J28" i="1"/>
  <c r="M28" i="1"/>
  <c r="K32" i="1"/>
  <c r="N32" i="1"/>
  <c r="J32" i="1"/>
  <c r="M32" i="1"/>
  <c r="K40" i="1"/>
  <c r="N40" i="1"/>
  <c r="J40" i="1"/>
  <c r="M40" i="1"/>
  <c r="L40" i="1"/>
  <c r="K8" i="1"/>
  <c r="M8" i="1"/>
  <c r="N8" i="1"/>
  <c r="J8" i="1"/>
  <c r="L12" i="1"/>
  <c r="L17" i="1"/>
  <c r="J17" i="1"/>
  <c r="K17" i="1"/>
  <c r="N17" i="1"/>
  <c r="N19" i="1"/>
  <c r="J19" i="1"/>
  <c r="L19" i="1"/>
  <c r="M19" i="1"/>
  <c r="M21" i="1"/>
  <c r="K24" i="1"/>
  <c r="N24" i="1"/>
  <c r="J24" i="1"/>
  <c r="M24" i="1"/>
  <c r="L28" i="1"/>
  <c r="L32" i="1"/>
  <c r="L41" i="1"/>
  <c r="K41" i="1"/>
  <c r="N41" i="1"/>
  <c r="J41" i="1"/>
  <c r="M41" i="1"/>
  <c r="L8" i="1"/>
  <c r="K11" i="1"/>
  <c r="L13" i="1"/>
  <c r="N13" i="1"/>
  <c r="K13" i="1"/>
  <c r="J13" i="1"/>
  <c r="N15" i="1"/>
  <c r="J15" i="1"/>
  <c r="L15" i="1"/>
  <c r="M15" i="1"/>
  <c r="M17" i="1"/>
  <c r="K20" i="1"/>
  <c r="M20" i="1"/>
  <c r="N20" i="1"/>
  <c r="J20" i="1"/>
  <c r="L24" i="1"/>
  <c r="K27" i="1"/>
  <c r="L29" i="1"/>
  <c r="K29" i="1"/>
  <c r="N29" i="1"/>
  <c r="J29" i="1"/>
  <c r="L33" i="1"/>
  <c r="J33" i="1"/>
  <c r="K33" i="1"/>
  <c r="N33" i="1"/>
  <c r="M33" i="1"/>
  <c r="K36" i="1"/>
  <c r="N36" i="1"/>
  <c r="J36" i="1"/>
  <c r="M36" i="1"/>
  <c r="L36" i="1"/>
  <c r="L9" i="1"/>
  <c r="N9" i="1"/>
  <c r="J9" i="1"/>
  <c r="K9" i="1"/>
  <c r="K43" i="1" s="1"/>
  <c r="K35" i="1"/>
  <c r="K26" i="1"/>
  <c r="L31" i="1"/>
  <c r="L35" i="1"/>
  <c r="L39" i="1"/>
  <c r="K42" i="1"/>
  <c r="L10" i="1"/>
  <c r="L14" i="1"/>
  <c r="L18" i="1"/>
  <c r="L22" i="1"/>
  <c r="L26" i="1"/>
  <c r="L30" i="1"/>
  <c r="M31" i="1"/>
  <c r="L34" i="1"/>
  <c r="M35" i="1"/>
  <c r="L38" i="1"/>
  <c r="M39" i="1"/>
  <c r="L42" i="1"/>
  <c r="K10" i="1"/>
  <c r="K14" i="1"/>
  <c r="K18" i="1"/>
  <c r="K22" i="1"/>
  <c r="J31" i="1"/>
  <c r="J35" i="1"/>
  <c r="J39" i="1"/>
  <c r="J43" i="1" l="1"/>
  <c r="N43" i="1"/>
  <c r="M43" i="1"/>
  <c r="L43" i="1"/>
  <c r="O43" i="1" l="1"/>
</calcChain>
</file>

<file path=xl/sharedStrings.xml><?xml version="1.0" encoding="utf-8"?>
<sst xmlns="http://schemas.openxmlformats.org/spreadsheetml/2006/main" count="149" uniqueCount="109">
  <si>
    <t>INSTITUTO DOMINICANA PARA LA CALIDAD</t>
  </si>
  <si>
    <t>RELACIÓN DE FACTURAS PENDIENTES DE PAGO</t>
  </si>
  <si>
    <t>VALORES EN RD$</t>
  </si>
  <si>
    <t>NCF: No.</t>
  </si>
  <si>
    <t>PROVEEDOR</t>
  </si>
  <si>
    <t>CONCEPTO</t>
  </si>
  <si>
    <t>MONTO</t>
  </si>
  <si>
    <t>FECHA FACTURA</t>
  </si>
  <si>
    <t>FECHA DE VENCIMIENTO</t>
  </si>
  <si>
    <t>NO VENCIDAS</t>
  </si>
  <si>
    <t>1-30 días</t>
  </si>
  <si>
    <t>31-60 días</t>
  </si>
  <si>
    <t>61-90 días</t>
  </si>
  <si>
    <t>91-Más días</t>
  </si>
  <si>
    <t>DIAS</t>
  </si>
  <si>
    <t>B1500001043</t>
  </si>
  <si>
    <t>GRISELDA MONTAS</t>
  </si>
  <si>
    <t>SERVICIO COFFEE BREAK</t>
  </si>
  <si>
    <t>B1500001044</t>
  </si>
  <si>
    <t>B1500001046</t>
  </si>
  <si>
    <t>FRESCO DEL HORNO</t>
  </si>
  <si>
    <t>SERVICIO DE BIZCOCHO</t>
  </si>
  <si>
    <t>B1500000026</t>
  </si>
  <si>
    <t>GRUPO L&amp;B</t>
  </si>
  <si>
    <t>SERVICIO DE ALQUILER DE FOTOCOPIADORA</t>
  </si>
  <si>
    <t>B1500001047</t>
  </si>
  <si>
    <t>B1500001048</t>
  </si>
  <si>
    <t>B1500001049</t>
  </si>
  <si>
    <t>B1500001050</t>
  </si>
  <si>
    <t>B1500001051</t>
  </si>
  <si>
    <t>B1500001052</t>
  </si>
  <si>
    <t>B1500001053</t>
  </si>
  <si>
    <t>B1500001054</t>
  </si>
  <si>
    <t>B1500000027</t>
  </si>
  <si>
    <t>B1500001055</t>
  </si>
  <si>
    <t>E450000006022</t>
  </si>
  <si>
    <t>DIPSA</t>
  </si>
  <si>
    <t>COMPRA DE GASOIL OPTIMO</t>
  </si>
  <si>
    <t>B1500001070</t>
  </si>
  <si>
    <t>COMPRA DE BIZCOCHO Y VENGALA</t>
  </si>
  <si>
    <t>B1500004818</t>
  </si>
  <si>
    <t>LABORATORIOS ORBIS</t>
  </si>
  <si>
    <t>COMPRA DE 70 BOTELLONES DE AGUA</t>
  </si>
  <si>
    <t>B1500004817</t>
  </si>
  <si>
    <t>COMPRA DE 117 BOTELLONES DE AGUA</t>
  </si>
  <si>
    <t>B1500001059</t>
  </si>
  <si>
    <t>B1500000563</t>
  </si>
  <si>
    <t>FPG ELECTROMECANICA</t>
  </si>
  <si>
    <t>MANTENIMIENTO ELECTRICO PLANTA SEDE</t>
  </si>
  <si>
    <t>B1500000564</t>
  </si>
  <si>
    <t>MANTENIMIENTO ELECTRICO PLANTA GAZCUE</t>
  </si>
  <si>
    <t>B1500000028</t>
  </si>
  <si>
    <t>N/A|</t>
  </si>
  <si>
    <t>OFICINA DE COORDINACION PRESIDENCIAL</t>
  </si>
  <si>
    <t>SEGURO DE VIAJE HAMLET HERRERA</t>
  </si>
  <si>
    <t>B1500002569</t>
  </si>
  <si>
    <t>UNPHU</t>
  </si>
  <si>
    <t>SERVICIO DE MAESTRIA A FAVOR DE PABLO MEJIA</t>
  </si>
  <si>
    <t>B1500000579</t>
  </si>
  <si>
    <t>JULIO COLON</t>
  </si>
  <si>
    <t>SERVICIO DE MANT DE AIRE ACONDICIONADO</t>
  </si>
  <si>
    <t>E4500000004286</t>
  </si>
  <si>
    <t>SENASA</t>
  </si>
  <si>
    <t>SERVICIO DE SEGURO PREMIUM PARA EL PERSONAL</t>
  </si>
  <si>
    <t>B1500000082</t>
  </si>
  <si>
    <t>MEDEQUIP</t>
  </si>
  <si>
    <t>COMPRA DE UTILES MEDICOS</t>
  </si>
  <si>
    <t>B1500001025</t>
  </si>
  <si>
    <t>FR MULTISERVICIOS</t>
  </si>
  <si>
    <t>SERVICIOS DE IMPRESION DIGITAL</t>
  </si>
  <si>
    <t>B1500000357</t>
  </si>
  <si>
    <t>DECORACIONES  TACTUK</t>
  </si>
  <si>
    <t>COMPRA DE ACCESORIOS NAVIDEÑOS</t>
  </si>
  <si>
    <t>E450000001394</t>
  </si>
  <si>
    <t>PUCMM</t>
  </si>
  <si>
    <t>SERVICIO DE MAESTRIA A FAVOR DE MICHEL DIAZ</t>
  </si>
  <si>
    <t>E450000001400</t>
  </si>
  <si>
    <t>SERVICIO DE MAESTRIA A FAVOR DE HEIMY URIBE</t>
  </si>
  <si>
    <t>E4500000020393</t>
  </si>
  <si>
    <t>PLANETA AZUL</t>
  </si>
  <si>
    <t>COMPRA DE 30 BOTELLONES DE AGUA</t>
  </si>
  <si>
    <t>B1500000204</t>
  </si>
  <si>
    <t>TECHBOX</t>
  </si>
  <si>
    <t>COMPRA DE CAMARA</t>
  </si>
  <si>
    <t>B1500000088</t>
  </si>
  <si>
    <t>INDUMECA</t>
  </si>
  <si>
    <t>SERVICIOS DE PRUEBAS HIDROSTATICA</t>
  </si>
  <si>
    <t>B1500000238</t>
  </si>
  <si>
    <t>ODAC</t>
  </si>
  <si>
    <t>MANTENIMIENTO ANUAL DE LA ACREDITACION</t>
  </si>
  <si>
    <t>TOTAL</t>
  </si>
  <si>
    <t>PROVEEDORES INTERNACIONALES</t>
  </si>
  <si>
    <t>COMPROBANTE</t>
  </si>
  <si>
    <t>TASA DE CAMBIO  AL 31/10/2025</t>
  </si>
  <si>
    <t>TIPO DE MODEDA</t>
  </si>
  <si>
    <t>EQUIVALENTE EN PESO</t>
  </si>
  <si>
    <t>OBSERVACION</t>
  </si>
  <si>
    <t>CTL GROUP</t>
  </si>
  <si>
    <t>SERVICIO DE MUESTRA DE LABORATORIO</t>
  </si>
  <si>
    <t>DÓLAR</t>
  </si>
  <si>
    <t>ISO</t>
  </si>
  <si>
    <t>MEMBRESIA ANUAL 2026</t>
  </si>
  <si>
    <t>EURO</t>
  </si>
  <si>
    <t>NOTA: PARA ESTE CALCULO SE CONVIRTIO A EURO LA FACTURA DE ISO, YA QUE ES LA MONEDA EN QUE SE PAGA.</t>
  </si>
  <si>
    <t>CUENTA POR PAGAR PROVEEDORES LOCALES</t>
  </si>
  <si>
    <t>CUENTA POR PAGAR PROVEEDORES INTERNACIONALES</t>
  </si>
  <si>
    <t>TOTAL ADEUDADO</t>
  </si>
  <si>
    <t>ELABORADO POR</t>
  </si>
  <si>
    <t>REVISADO POR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</si>
</sst>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[$-409]d\-mmm\-yy;@"/>
    <numFmt numFmtId="167" formatCode="_(* #,##0.0000_);_(* \(#,##0.0000\);_(* &quot;-&quot;??_);_(@_)"/>
    <numFmt numFmtId="168" formatCode="[$$-1C0A]#,##0.00_);\([$$-1C0A]#,##0.00\)"/>
    <numFmt numFmtId="169" formatCode="&quot;RD$&quot;#,##0.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6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4"/>
      <name val="Times New Roman"/>
      <family val="1"/>
    </font>
    <font>
      <sz val="9"/>
      <name val="Times New Roman"/>
      <family val="1"/>
    </font>
    <font>
      <u val="double"/>
      <sz val="16"/>
      <color theme="1"/>
      <name val="Times New Roman"/>
      <family val="1"/>
    </font>
    <font>
      <b/>
      <u val="double"/>
      <sz val="16"/>
      <color theme="1"/>
      <name val="Times New Roman"/>
      <family val="1"/>
    </font>
    <font>
      <sz val="11"/>
      <name val="Aptos Narrow"/>
      <family val="2"/>
      <scheme val="minor"/>
    </font>
    <font>
      <u val="double"/>
      <sz val="9"/>
      <name val="Times New Roman"/>
      <family val="1"/>
    </font>
    <font>
      <b/>
      <u val="double"/>
      <sz val="9"/>
      <name val="Times New Roman"/>
      <family val="1"/>
    </font>
    <font>
      <u val="double"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26"/>
      </patternFill>
    </fill>
    <fill>
      <patternFill patternType="solid">
        <fgColor theme="5" tint="0.79998168889431442"/>
        <bgColor indexed="2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7">
    <xf numFmtId="0" fontId="0" fillId="0" borderId="0" xfId="0"/>
    <xf numFmtId="0" fontId="3" fillId="0" borderId="0" xfId="0" applyFont="1" applyAlignment="1">
      <alignment horizontal="left"/>
    </xf>
    <xf numFmtId="43" fontId="3" fillId="0" borderId="0" xfId="0" applyNumberFormat="1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165" fontId="4" fillId="0" borderId="0" xfId="1" applyNumberFormat="1" applyFont="1" applyFill="1" applyBorder="1" applyAlignment="1">
      <alignment horizontal="center" wrapText="1"/>
    </xf>
    <xf numFmtId="165" fontId="4" fillId="0" borderId="0" xfId="1" applyNumberFormat="1" applyFont="1" applyFill="1" applyBorder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43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43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right" vertical="center" wrapText="1"/>
    </xf>
    <xf numFmtId="165" fontId="7" fillId="0" borderId="2" xfId="0" applyNumberFormat="1" applyFont="1" applyBorder="1" applyAlignment="1">
      <alignment vertical="center" wrapText="1"/>
    </xf>
    <xf numFmtId="164" fontId="7" fillId="0" borderId="2" xfId="1" applyFont="1" applyFill="1" applyBorder="1" applyAlignment="1">
      <alignment wrapText="1"/>
    </xf>
    <xf numFmtId="164" fontId="7" fillId="0" borderId="2" xfId="1" applyFont="1" applyFill="1" applyBorder="1" applyAlignment="1">
      <alignment vertical="center" wrapText="1"/>
    </xf>
    <xf numFmtId="0" fontId="7" fillId="0" borderId="2" xfId="0" applyFont="1" applyBorder="1" applyAlignment="1">
      <alignment wrapText="1"/>
    </xf>
    <xf numFmtId="0" fontId="6" fillId="0" borderId="3" xfId="0" applyFont="1" applyBorder="1" applyAlignment="1">
      <alignment horizontal="left" vertical="center" wrapText="1"/>
    </xf>
    <xf numFmtId="43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right" vertical="center" wrapText="1"/>
    </xf>
    <xf numFmtId="0" fontId="2" fillId="0" borderId="0" xfId="0" applyFont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3" fontId="7" fillId="0" borderId="1" xfId="1" applyNumberFormat="1" applyFont="1" applyFill="1" applyBorder="1" applyAlignment="1">
      <alignment vertical="center" wrapText="1"/>
    </xf>
    <xf numFmtId="165" fontId="7" fillId="0" borderId="1" xfId="0" applyNumberFormat="1" applyFont="1" applyBorder="1" applyAlignment="1">
      <alignment horizontal="right" vertical="center" wrapText="1"/>
    </xf>
    <xf numFmtId="165" fontId="7" fillId="0" borderId="1" xfId="0" applyNumberFormat="1" applyFont="1" applyBorder="1" applyAlignment="1">
      <alignment vertical="center" wrapText="1"/>
    </xf>
    <xf numFmtId="43" fontId="6" fillId="0" borderId="3" xfId="0" applyNumberFormat="1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43" fontId="7" fillId="0" borderId="3" xfId="1" applyNumberFormat="1" applyFont="1" applyFill="1" applyBorder="1" applyAlignment="1">
      <alignment vertical="center" wrapText="1"/>
    </xf>
    <xf numFmtId="165" fontId="7" fillId="0" borderId="3" xfId="0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horizontal="left" vertical="center" wrapText="1"/>
    </xf>
    <xf numFmtId="43" fontId="6" fillId="0" borderId="4" xfId="0" applyNumberFormat="1" applyFont="1" applyBorder="1" applyAlignment="1">
      <alignment vertical="center" wrapText="1"/>
    </xf>
    <xf numFmtId="14" fontId="6" fillId="0" borderId="4" xfId="0" applyNumberFormat="1" applyFont="1" applyBorder="1" applyAlignment="1">
      <alignment horizontal="right" vertical="center" wrapText="1"/>
    </xf>
    <xf numFmtId="165" fontId="7" fillId="0" borderId="5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43" fontId="6" fillId="0" borderId="1" xfId="0" applyNumberFormat="1" applyFont="1" applyBorder="1" applyAlignment="1">
      <alignment vertical="center" wrapText="1"/>
    </xf>
    <xf numFmtId="14" fontId="6" fillId="0" borderId="1" xfId="0" applyNumberFormat="1" applyFont="1" applyBorder="1" applyAlignment="1">
      <alignment horizontal="right" vertical="center" wrapText="1"/>
    </xf>
    <xf numFmtId="43" fontId="6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wrapText="1"/>
    </xf>
    <xf numFmtId="0" fontId="8" fillId="0" borderId="7" xfId="0" applyFont="1" applyBorder="1" applyAlignment="1">
      <alignment wrapText="1"/>
    </xf>
    <xf numFmtId="0" fontId="8" fillId="0" borderId="6" xfId="0" applyFont="1" applyBorder="1" applyAlignment="1">
      <alignment horizontal="right" wrapText="1"/>
    </xf>
    <xf numFmtId="43" fontId="4" fillId="0" borderId="1" xfId="1" applyNumberFormat="1" applyFont="1" applyFill="1" applyBorder="1" applyAlignment="1">
      <alignment vertical="center" wrapText="1"/>
    </xf>
    <xf numFmtId="166" fontId="9" fillId="0" borderId="1" xfId="0" applyNumberFormat="1" applyFont="1" applyBorder="1" applyAlignment="1">
      <alignment horizontal="right" wrapText="1"/>
    </xf>
    <xf numFmtId="166" fontId="9" fillId="0" borderId="1" xfId="0" applyNumberFormat="1" applyFont="1" applyBorder="1" applyAlignment="1">
      <alignment horizontal="center" wrapText="1"/>
    </xf>
    <xf numFmtId="164" fontId="4" fillId="0" borderId="1" xfId="1" applyFont="1" applyFill="1" applyBorder="1" applyAlignment="1">
      <alignment vertical="center" wrapText="1"/>
    </xf>
    <xf numFmtId="0" fontId="8" fillId="0" borderId="0" xfId="0" applyFont="1" applyAlignment="1">
      <alignment horizontal="left" wrapText="1"/>
    </xf>
    <xf numFmtId="43" fontId="9" fillId="0" borderId="0" xfId="1" applyNumberFormat="1" applyFont="1" applyFill="1" applyBorder="1" applyAlignment="1">
      <alignment horizontal="center" vertical="center" wrapText="1"/>
    </xf>
    <xf numFmtId="166" fontId="9" fillId="0" borderId="0" xfId="0" applyNumberFormat="1" applyFont="1" applyAlignment="1">
      <alignment horizontal="right" wrapText="1"/>
    </xf>
    <xf numFmtId="166" fontId="9" fillId="0" borderId="0" xfId="0" applyNumberFormat="1" applyFont="1" applyAlignment="1">
      <alignment horizontal="center" wrapText="1"/>
    </xf>
    <xf numFmtId="164" fontId="10" fillId="0" borderId="0" xfId="1" applyFont="1" applyFill="1" applyBorder="1"/>
    <xf numFmtId="164" fontId="10" fillId="0" borderId="0" xfId="1" applyFont="1" applyFill="1" applyBorder="1" applyAlignment="1">
      <alignment horizontal="center"/>
    </xf>
    <xf numFmtId="164" fontId="10" fillId="0" borderId="0" xfId="1" applyFont="1" applyFill="1" applyBorder="1" applyAlignment="1">
      <alignment horizontal="center" wrapText="1"/>
    </xf>
    <xf numFmtId="0" fontId="11" fillId="0" borderId="0" xfId="0" applyFont="1" applyAlignment="1">
      <alignment horizontal="left"/>
    </xf>
    <xf numFmtId="43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65" fontId="4" fillId="0" borderId="8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64" fontId="4" fillId="4" borderId="1" xfId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1" applyFont="1" applyBorder="1" applyAlignment="1">
      <alignment horizontal="center" vertical="center" wrapText="1"/>
    </xf>
    <xf numFmtId="167" fontId="7" fillId="0" borderId="1" xfId="1" applyNumberFormat="1" applyFont="1" applyFill="1" applyBorder="1" applyAlignment="1">
      <alignment horizontal="right" wrapText="1"/>
    </xf>
    <xf numFmtId="164" fontId="7" fillId="0" borderId="6" xfId="1" applyFont="1" applyFill="1" applyBorder="1" applyAlignment="1">
      <alignment horizontal="center" vertical="center" wrapText="1"/>
    </xf>
    <xf numFmtId="15" fontId="12" fillId="0" borderId="3" xfId="0" applyNumberFormat="1" applyFont="1" applyBorder="1" applyAlignment="1">
      <alignment horizont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7" xfId="1" applyFont="1" applyBorder="1" applyAlignment="1">
      <alignment horizontal="center" vertical="center"/>
    </xf>
    <xf numFmtId="14" fontId="7" fillId="0" borderId="7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164" fontId="7" fillId="0" borderId="6" xfId="1" applyFont="1" applyFill="1" applyBorder="1" applyAlignment="1">
      <alignment vertical="center"/>
    </xf>
    <xf numFmtId="0" fontId="13" fillId="0" borderId="3" xfId="0" applyFont="1" applyBorder="1" applyAlignment="1">
      <alignment horizontal="center" wrapText="1"/>
    </xf>
    <xf numFmtId="0" fontId="2" fillId="0" borderId="0" xfId="0" applyFont="1" applyAlignment="1">
      <alignment horizontal="left"/>
    </xf>
    <xf numFmtId="43" fontId="2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right"/>
    </xf>
    <xf numFmtId="168" fontId="4" fillId="0" borderId="1" xfId="1" applyNumberFormat="1" applyFont="1" applyFill="1" applyBorder="1" applyAlignment="1">
      <alignment horizontal="right"/>
    </xf>
    <xf numFmtId="43" fontId="6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right"/>
    </xf>
    <xf numFmtId="16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right"/>
    </xf>
    <xf numFmtId="164" fontId="6" fillId="0" borderId="0" xfId="1" applyFont="1" applyBorder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left"/>
    </xf>
    <xf numFmtId="0" fontId="6" fillId="3" borderId="0" xfId="0" applyFont="1" applyFill="1" applyAlignment="1">
      <alignment horizontal="left"/>
    </xf>
    <xf numFmtId="164" fontId="6" fillId="0" borderId="0" xfId="1" applyFont="1" applyAlignment="1">
      <alignment horizontal="left" vertical="center"/>
    </xf>
    <xf numFmtId="0" fontId="5" fillId="0" borderId="0" xfId="0" applyFont="1" applyAlignment="1">
      <alignment horizontal="left"/>
    </xf>
    <xf numFmtId="164" fontId="5" fillId="3" borderId="0" xfId="0" applyNumberFormat="1" applyFont="1" applyFill="1" applyAlignment="1">
      <alignment horizontal="left" vertical="center"/>
    </xf>
    <xf numFmtId="43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vertical="top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164" fontId="6" fillId="0" borderId="0" xfId="0" applyNumberFormat="1" applyFont="1" applyAlignment="1">
      <alignment horizontal="left" vertical="center"/>
    </xf>
    <xf numFmtId="43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0" fontId="16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/>
    <xf numFmtId="0" fontId="17" fillId="0" borderId="0" xfId="0" applyFont="1" applyAlignment="1">
      <alignment horizontal="center"/>
    </xf>
    <xf numFmtId="169" fontId="18" fillId="0" borderId="0" xfId="1" applyNumberFormat="1" applyFont="1" applyFill="1" applyBorder="1" applyAlignment="1">
      <alignment horizontal="center" wrapText="1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/>
    </xf>
    <xf numFmtId="0" fontId="13" fillId="0" borderId="0" xfId="0" applyFont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350383</xdr:colOff>
      <xdr:row>61</xdr:row>
      <xdr:rowOff>1700</xdr:rowOff>
    </xdr:from>
    <xdr:to>
      <xdr:col>4</xdr:col>
      <xdr:colOff>4918981</xdr:colOff>
      <xdr:row>61</xdr:row>
      <xdr:rowOff>1700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A5A1DCB1-246B-41EA-8804-904CB06E2C06}"/>
            </a:ext>
          </a:extLst>
        </xdr:cNvPr>
        <xdr:cNvCxnSpPr/>
      </xdr:nvCxnSpPr>
      <xdr:spPr>
        <a:xfrm>
          <a:off x="1074283" y="16022750"/>
          <a:ext cx="6997473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530678</xdr:colOff>
      <xdr:row>70</xdr:row>
      <xdr:rowOff>258535</xdr:rowOff>
    </xdr:from>
    <xdr:to>
      <xdr:col>6</xdr:col>
      <xdr:colOff>4122964</xdr:colOff>
      <xdr:row>70</xdr:row>
      <xdr:rowOff>258535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9FBF078-81B0-4ECB-9D26-923A5344D42A}"/>
            </a:ext>
            <a:ext uri="{147F2762-F138-4A5C-976F-8EAC2B608ADB}">
              <a16:predDERef xmlns:a16="http://schemas.microsoft.com/office/drawing/2014/main" pred="{F304CDAB-15E6-44C3-88B3-846AC08E4589}"/>
            </a:ext>
          </a:extLst>
        </xdr:cNvPr>
        <xdr:cNvCxnSpPr/>
      </xdr:nvCxnSpPr>
      <xdr:spPr>
        <a:xfrm>
          <a:off x="8598353" y="18060760"/>
          <a:ext cx="913583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733425</xdr:colOff>
      <xdr:row>60</xdr:row>
      <xdr:rowOff>238125</xdr:rowOff>
    </xdr:from>
    <xdr:to>
      <xdr:col>11</xdr:col>
      <xdr:colOff>1809750</xdr:colOff>
      <xdr:row>61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D7ECA9D9-438D-4ACC-9FE5-8769FF7D0549}"/>
            </a:ext>
            <a:ext uri="{147F2762-F138-4A5C-976F-8EAC2B608ADB}">
              <a16:predDERef xmlns:a16="http://schemas.microsoft.com/office/drawing/2014/main" pred="{91D35949-22C8-459A-B1E3-A2B7201C7B24}"/>
            </a:ext>
          </a:extLst>
        </xdr:cNvPr>
        <xdr:cNvCxnSpPr>
          <a:cxnSpLocks/>
        </xdr:cNvCxnSpPr>
      </xdr:nvCxnSpPr>
      <xdr:spPr>
        <a:xfrm flipV="1">
          <a:off x="22183725" y="16002000"/>
          <a:ext cx="4962525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1885950</xdr:colOff>
      <xdr:row>61</xdr:row>
      <xdr:rowOff>0</xdr:rowOff>
    </xdr:from>
    <xdr:to>
      <xdr:col>5</xdr:col>
      <xdr:colOff>28575</xdr:colOff>
      <xdr:row>61</xdr:row>
      <xdr:rowOff>38100</xdr:rowOff>
    </xdr:to>
    <xdr:cxnSp macro="">
      <xdr:nvCxnSpPr>
        <xdr:cNvPr id="5" name="Conector recto 2">
          <a:extLst>
            <a:ext uri="{FF2B5EF4-FFF2-40B4-BE49-F238E27FC236}">
              <a16:creationId xmlns:a16="http://schemas.microsoft.com/office/drawing/2014/main" id="{2576EA4A-D824-4495-BFB7-AE8BF16D5DD2}"/>
            </a:ext>
            <a:ext uri="{147F2762-F138-4A5C-976F-8EAC2B608ADB}">
              <a16:predDERef xmlns:a16="http://schemas.microsoft.com/office/drawing/2014/main" pred="{203D3A16-F353-47E1-A229-A9C5CF633242}"/>
            </a:ext>
          </a:extLst>
        </xdr:cNvPr>
        <xdr:cNvCxnSpPr>
          <a:cxnSpLocks/>
        </xdr:cNvCxnSpPr>
      </xdr:nvCxnSpPr>
      <xdr:spPr>
        <a:xfrm>
          <a:off x="2609850" y="16021050"/>
          <a:ext cx="5486400" cy="38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8F17F-4F9D-4F72-9138-2423F981F76A}">
  <sheetPr>
    <pageSetUpPr fitToPage="1"/>
  </sheetPr>
  <dimension ref="D1:O75"/>
  <sheetViews>
    <sheetView tabSelected="1" topLeftCell="D1" zoomScale="40" zoomScaleNormal="40" workbookViewId="0">
      <selection activeCell="E65" sqref="E65"/>
    </sheetView>
  </sheetViews>
  <sheetFormatPr baseColWidth="10" defaultColWidth="11.42578125" defaultRowHeight="15" x14ac:dyDescent="0.25"/>
  <cols>
    <col min="1" max="2" width="0" hidden="1" customWidth="1"/>
    <col min="3" max="3" width="10.85546875" customWidth="1"/>
    <col min="4" max="4" width="42.42578125" style="92" customWidth="1"/>
    <col min="5" max="5" width="67.7109375" style="92" customWidth="1"/>
    <col min="6" max="6" width="83.140625" style="92" customWidth="1"/>
    <col min="7" max="7" width="64.28515625" style="115" customWidth="1"/>
    <col min="8" max="8" width="25.5703125" style="90" customWidth="1"/>
    <col min="9" max="9" width="27.7109375" customWidth="1"/>
    <col min="10" max="10" width="25.7109375" customWidth="1"/>
    <col min="11" max="11" width="32.5703125" customWidth="1"/>
    <col min="12" max="12" width="27.5703125" customWidth="1"/>
    <col min="13" max="13" width="28.7109375" style="91" customWidth="1"/>
    <col min="14" max="14" width="27.42578125" style="75" customWidth="1"/>
    <col min="15" max="15" width="34" customWidth="1"/>
    <col min="16" max="16" width="13.140625" customWidth="1"/>
  </cols>
  <sheetData>
    <row r="1" spans="4:15" x14ac:dyDescent="0.25">
      <c r="D1" s="1"/>
      <c r="E1" s="1"/>
      <c r="F1" s="1"/>
      <c r="G1" s="2"/>
      <c r="H1" s="3"/>
      <c r="I1" s="4"/>
      <c r="J1" s="4"/>
      <c r="K1" s="4"/>
      <c r="L1" s="4"/>
      <c r="M1" s="5"/>
      <c r="N1" s="6"/>
    </row>
    <row r="2" spans="4:15" ht="20.25" x14ac:dyDescent="0.3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</row>
    <row r="3" spans="4:15" ht="20.25" x14ac:dyDescent="0.3">
      <c r="D3" s="7" t="s">
        <v>1</v>
      </c>
      <c r="E3" s="7"/>
      <c r="F3" s="7"/>
      <c r="G3" s="7"/>
      <c r="H3" s="7"/>
      <c r="I3" s="7"/>
      <c r="J3" s="7"/>
      <c r="K3" s="7"/>
      <c r="L3" s="7"/>
      <c r="M3" s="7"/>
      <c r="N3" s="7"/>
    </row>
    <row r="4" spans="4:15" ht="20.25" x14ac:dyDescent="0.3">
      <c r="D4" s="7" t="s">
        <v>2</v>
      </c>
      <c r="E4" s="7"/>
      <c r="F4" s="7"/>
      <c r="G4" s="7"/>
      <c r="H4" s="7"/>
      <c r="I4" s="7"/>
      <c r="J4" s="7"/>
      <c r="K4" s="7"/>
      <c r="L4" s="7"/>
      <c r="M4" s="7"/>
      <c r="N4" s="7"/>
    </row>
    <row r="5" spans="4:15" ht="20.25" x14ac:dyDescent="0.3">
      <c r="D5" s="8">
        <v>45961</v>
      </c>
      <c r="E5" s="8"/>
      <c r="F5" s="8"/>
      <c r="G5" s="8"/>
      <c r="H5" s="8"/>
      <c r="I5" s="8"/>
      <c r="J5" s="8"/>
      <c r="K5" s="8"/>
      <c r="L5" s="8"/>
      <c r="M5" s="8"/>
      <c r="N5" s="8"/>
      <c r="O5" s="9"/>
    </row>
    <row r="6" spans="4:15" ht="40.5" x14ac:dyDescent="0.25">
      <c r="D6" s="10" t="s">
        <v>3</v>
      </c>
      <c r="E6" s="10" t="s">
        <v>4</v>
      </c>
      <c r="F6" s="10" t="s">
        <v>5</v>
      </c>
      <c r="G6" s="11" t="s">
        <v>6</v>
      </c>
      <c r="H6" s="12" t="s">
        <v>7</v>
      </c>
      <c r="I6" s="13" t="s">
        <v>8</v>
      </c>
      <c r="J6" s="13" t="s">
        <v>9</v>
      </c>
      <c r="K6" s="13" t="s">
        <v>10</v>
      </c>
      <c r="L6" s="13" t="s">
        <v>11</v>
      </c>
      <c r="M6" s="13" t="s">
        <v>12</v>
      </c>
      <c r="N6" s="13" t="s">
        <v>13</v>
      </c>
      <c r="O6" s="13" t="s">
        <v>14</v>
      </c>
    </row>
    <row r="7" spans="4:15" ht="20.25" x14ac:dyDescent="0.3">
      <c r="D7" s="14" t="s">
        <v>15</v>
      </c>
      <c r="E7" s="14" t="s">
        <v>16</v>
      </c>
      <c r="F7" s="14" t="s">
        <v>17</v>
      </c>
      <c r="G7" s="15">
        <v>10089</v>
      </c>
      <c r="H7" s="16">
        <v>45873</v>
      </c>
      <c r="I7" s="17">
        <f t="shared" ref="I7:I42" si="0">+H7+30</f>
        <v>45903</v>
      </c>
      <c r="J7" s="18">
        <f>+IF(O7&lt;=0,G7,0)</f>
        <v>0</v>
      </c>
      <c r="K7" s="19">
        <f>+IF(AND(O7&gt;=1,O7&lt;=30),G7,0)</f>
        <v>0</v>
      </c>
      <c r="L7" s="18">
        <f>+IF(AND(O7&gt;=31,O7&lt;=60),G7,0)</f>
        <v>10089</v>
      </c>
      <c r="M7" s="19">
        <f>+IF(AND(O7&gt;60,O7&lt;=90),G7,0)</f>
        <v>0</v>
      </c>
      <c r="N7" s="19">
        <f>+IF(O7&gt;91,G7,0)</f>
        <v>0</v>
      </c>
      <c r="O7" s="20">
        <f>+$D$5-I7</f>
        <v>58</v>
      </c>
    </row>
    <row r="8" spans="4:15" s="24" customFormat="1" ht="20.25" x14ac:dyDescent="0.3">
      <c r="D8" s="21" t="s">
        <v>18</v>
      </c>
      <c r="E8" s="21" t="s">
        <v>16</v>
      </c>
      <c r="F8" s="21" t="s">
        <v>17</v>
      </c>
      <c r="G8" s="22">
        <v>1416</v>
      </c>
      <c r="H8" s="23">
        <v>45873</v>
      </c>
      <c r="I8" s="17">
        <f t="shared" si="0"/>
        <v>45903</v>
      </c>
      <c r="J8" s="18">
        <f t="shared" ref="J8:J42" si="1">+IF(O8&lt;=0,G8,0)</f>
        <v>0</v>
      </c>
      <c r="K8" s="19">
        <f t="shared" ref="K8:K42" si="2">+IF(AND(O8&gt;=1,O8&lt;=30),G8,0)</f>
        <v>0</v>
      </c>
      <c r="L8" s="18">
        <f t="shared" ref="L8:L42" si="3">+IF(AND(O8&gt;=31,O8&lt;=60),G8,0)</f>
        <v>1416</v>
      </c>
      <c r="M8" s="19">
        <f t="shared" ref="M8:M42" si="4">+IF(AND(O8&gt;60,O8&lt;=90),G8,0)</f>
        <v>0</v>
      </c>
      <c r="N8" s="19">
        <f t="shared" ref="N8:N42" si="5">+IF(O8&gt;91,G8,0)</f>
        <v>0</v>
      </c>
      <c r="O8" s="20">
        <f t="shared" ref="O8:O19" si="6">+$D$5-I8</f>
        <v>58</v>
      </c>
    </row>
    <row r="9" spans="4:15" ht="20.25" x14ac:dyDescent="0.3">
      <c r="D9" s="21" t="s">
        <v>19</v>
      </c>
      <c r="E9" s="21" t="s">
        <v>16</v>
      </c>
      <c r="F9" s="21" t="s">
        <v>17</v>
      </c>
      <c r="G9" s="22">
        <v>6372</v>
      </c>
      <c r="H9" s="23">
        <v>45874</v>
      </c>
      <c r="I9" s="17">
        <f t="shared" si="0"/>
        <v>45904</v>
      </c>
      <c r="J9" s="18">
        <f t="shared" si="1"/>
        <v>0</v>
      </c>
      <c r="K9" s="19">
        <f t="shared" si="2"/>
        <v>0</v>
      </c>
      <c r="L9" s="18">
        <f t="shared" si="3"/>
        <v>6372</v>
      </c>
      <c r="M9" s="19">
        <f t="shared" si="4"/>
        <v>0</v>
      </c>
      <c r="N9" s="19">
        <f t="shared" si="5"/>
        <v>0</v>
      </c>
      <c r="O9" s="20">
        <f t="shared" si="6"/>
        <v>57</v>
      </c>
    </row>
    <row r="10" spans="4:15" ht="20.25" x14ac:dyDescent="0.3">
      <c r="D10" s="25" t="s">
        <v>15</v>
      </c>
      <c r="E10" s="26" t="s">
        <v>20</v>
      </c>
      <c r="F10" s="25" t="s">
        <v>21</v>
      </c>
      <c r="G10" s="27">
        <v>21750.37</v>
      </c>
      <c r="H10" s="28">
        <v>45880</v>
      </c>
      <c r="I10" s="29">
        <f t="shared" si="0"/>
        <v>45910</v>
      </c>
      <c r="J10" s="18">
        <f t="shared" si="1"/>
        <v>0</v>
      </c>
      <c r="K10" s="19">
        <f>+IF(AND(O10&gt;=1,O10&lt;=30),G10,0)</f>
        <v>0</v>
      </c>
      <c r="L10" s="18">
        <f t="shared" si="3"/>
        <v>21750.37</v>
      </c>
      <c r="M10" s="19">
        <f t="shared" si="4"/>
        <v>0</v>
      </c>
      <c r="N10" s="19">
        <f t="shared" si="5"/>
        <v>0</v>
      </c>
      <c r="O10" s="20">
        <f>+$D$5-I10</f>
        <v>51</v>
      </c>
    </row>
    <row r="11" spans="4:15" ht="20.25" x14ac:dyDescent="0.3">
      <c r="D11" s="21" t="s">
        <v>22</v>
      </c>
      <c r="E11" s="21" t="s">
        <v>23</v>
      </c>
      <c r="F11" s="21" t="s">
        <v>24</v>
      </c>
      <c r="G11" s="30">
        <v>25794.799999999999</v>
      </c>
      <c r="H11" s="23">
        <v>45889</v>
      </c>
      <c r="I11" s="29">
        <f t="shared" si="0"/>
        <v>45919</v>
      </c>
      <c r="J11" s="18">
        <f t="shared" si="1"/>
        <v>0</v>
      </c>
      <c r="K11" s="19">
        <f t="shared" si="2"/>
        <v>0</v>
      </c>
      <c r="L11" s="18">
        <f t="shared" si="3"/>
        <v>25794.799999999999</v>
      </c>
      <c r="M11" s="19">
        <f t="shared" si="4"/>
        <v>0</v>
      </c>
      <c r="N11" s="19">
        <f t="shared" si="5"/>
        <v>0</v>
      </c>
      <c r="O11" s="20">
        <f t="shared" si="6"/>
        <v>42</v>
      </c>
    </row>
    <row r="12" spans="4:15" ht="20.25" x14ac:dyDescent="0.3">
      <c r="D12" s="21" t="s">
        <v>25</v>
      </c>
      <c r="E12" s="21" t="s">
        <v>16</v>
      </c>
      <c r="F12" s="21" t="s">
        <v>17</v>
      </c>
      <c r="G12" s="22">
        <v>20697.2</v>
      </c>
      <c r="H12" s="23">
        <v>45902</v>
      </c>
      <c r="I12" s="29">
        <f t="shared" si="0"/>
        <v>45932</v>
      </c>
      <c r="J12" s="18">
        <f t="shared" si="1"/>
        <v>0</v>
      </c>
      <c r="K12" s="19">
        <f t="shared" si="2"/>
        <v>20697.2</v>
      </c>
      <c r="L12" s="18">
        <f t="shared" si="3"/>
        <v>0</v>
      </c>
      <c r="M12" s="19">
        <f t="shared" si="4"/>
        <v>0</v>
      </c>
      <c r="N12" s="19">
        <f t="shared" si="5"/>
        <v>0</v>
      </c>
      <c r="O12" s="20">
        <f t="shared" si="6"/>
        <v>29</v>
      </c>
    </row>
    <row r="13" spans="4:15" ht="20.25" x14ac:dyDescent="0.3">
      <c r="D13" s="21" t="s">
        <v>26</v>
      </c>
      <c r="E13" s="21" t="s">
        <v>16</v>
      </c>
      <c r="F13" s="21" t="s">
        <v>17</v>
      </c>
      <c r="G13" s="22">
        <v>6283.5</v>
      </c>
      <c r="H13" s="23">
        <v>45902</v>
      </c>
      <c r="I13" s="29">
        <f t="shared" si="0"/>
        <v>45932</v>
      </c>
      <c r="J13" s="18">
        <f t="shared" si="1"/>
        <v>0</v>
      </c>
      <c r="K13" s="19">
        <f t="shared" si="2"/>
        <v>6283.5</v>
      </c>
      <c r="L13" s="18">
        <f t="shared" si="3"/>
        <v>0</v>
      </c>
      <c r="M13" s="19">
        <f t="shared" si="4"/>
        <v>0</v>
      </c>
      <c r="N13" s="19">
        <f t="shared" si="5"/>
        <v>0</v>
      </c>
      <c r="O13" s="20">
        <f t="shared" si="6"/>
        <v>29</v>
      </c>
    </row>
    <row r="14" spans="4:15" ht="20.25" x14ac:dyDescent="0.3">
      <c r="D14" s="21" t="s">
        <v>27</v>
      </c>
      <c r="E14" s="21" t="s">
        <v>16</v>
      </c>
      <c r="F14" s="21" t="s">
        <v>17</v>
      </c>
      <c r="G14" s="22">
        <v>21063</v>
      </c>
      <c r="H14" s="23">
        <v>45902</v>
      </c>
      <c r="I14" s="29">
        <f t="shared" si="0"/>
        <v>45932</v>
      </c>
      <c r="J14" s="18">
        <f t="shared" si="1"/>
        <v>0</v>
      </c>
      <c r="K14" s="19">
        <f t="shared" si="2"/>
        <v>21063</v>
      </c>
      <c r="L14" s="18">
        <f t="shared" si="3"/>
        <v>0</v>
      </c>
      <c r="M14" s="19">
        <f t="shared" si="4"/>
        <v>0</v>
      </c>
      <c r="N14" s="19">
        <f t="shared" si="5"/>
        <v>0</v>
      </c>
      <c r="O14" s="20">
        <f t="shared" si="6"/>
        <v>29</v>
      </c>
    </row>
    <row r="15" spans="4:15" ht="20.25" x14ac:dyDescent="0.3">
      <c r="D15" s="21" t="s">
        <v>28</v>
      </c>
      <c r="E15" s="21" t="s">
        <v>16</v>
      </c>
      <c r="F15" s="21" t="s">
        <v>17</v>
      </c>
      <c r="G15" s="22">
        <v>30951.4</v>
      </c>
      <c r="H15" s="23">
        <v>45903</v>
      </c>
      <c r="I15" s="29">
        <f t="shared" si="0"/>
        <v>45933</v>
      </c>
      <c r="J15" s="18">
        <f t="shared" si="1"/>
        <v>0</v>
      </c>
      <c r="K15" s="19">
        <f t="shared" si="2"/>
        <v>30951.4</v>
      </c>
      <c r="L15" s="18">
        <f t="shared" si="3"/>
        <v>0</v>
      </c>
      <c r="M15" s="19">
        <f t="shared" si="4"/>
        <v>0</v>
      </c>
      <c r="N15" s="19">
        <f t="shared" si="5"/>
        <v>0</v>
      </c>
      <c r="O15" s="20">
        <f t="shared" si="6"/>
        <v>28</v>
      </c>
    </row>
    <row r="16" spans="4:15" ht="20.25" x14ac:dyDescent="0.3">
      <c r="D16" s="21" t="s">
        <v>29</v>
      </c>
      <c r="E16" s="21" t="s">
        <v>16</v>
      </c>
      <c r="F16" s="21" t="s">
        <v>17</v>
      </c>
      <c r="G16" s="22">
        <v>6991.5</v>
      </c>
      <c r="H16" s="23">
        <v>45903</v>
      </c>
      <c r="I16" s="29">
        <f t="shared" si="0"/>
        <v>45933</v>
      </c>
      <c r="J16" s="18">
        <f t="shared" si="1"/>
        <v>0</v>
      </c>
      <c r="K16" s="19">
        <f t="shared" si="2"/>
        <v>6991.5</v>
      </c>
      <c r="L16" s="18">
        <f t="shared" si="3"/>
        <v>0</v>
      </c>
      <c r="M16" s="19">
        <f t="shared" si="4"/>
        <v>0</v>
      </c>
      <c r="N16" s="19">
        <f t="shared" si="5"/>
        <v>0</v>
      </c>
      <c r="O16" s="20">
        <f t="shared" si="6"/>
        <v>28</v>
      </c>
    </row>
    <row r="17" spans="4:15" ht="20.25" x14ac:dyDescent="0.3">
      <c r="D17" s="21" t="s">
        <v>30</v>
      </c>
      <c r="E17" s="21" t="s">
        <v>16</v>
      </c>
      <c r="F17" s="21" t="s">
        <v>17</v>
      </c>
      <c r="G17" s="22">
        <v>6482.92</v>
      </c>
      <c r="H17" s="23">
        <v>45904</v>
      </c>
      <c r="I17" s="29">
        <f t="shared" si="0"/>
        <v>45934</v>
      </c>
      <c r="J17" s="18">
        <f t="shared" si="1"/>
        <v>0</v>
      </c>
      <c r="K17" s="19">
        <f t="shared" si="2"/>
        <v>6482.92</v>
      </c>
      <c r="L17" s="18">
        <f t="shared" si="3"/>
        <v>0</v>
      </c>
      <c r="M17" s="19">
        <f t="shared" si="4"/>
        <v>0</v>
      </c>
      <c r="N17" s="19">
        <f t="shared" si="5"/>
        <v>0</v>
      </c>
      <c r="O17" s="20">
        <f t="shared" si="6"/>
        <v>27</v>
      </c>
    </row>
    <row r="18" spans="4:15" ht="20.25" x14ac:dyDescent="0.3">
      <c r="D18" s="21" t="s">
        <v>31</v>
      </c>
      <c r="E18" s="21" t="s">
        <v>16</v>
      </c>
      <c r="F18" s="21" t="s">
        <v>17</v>
      </c>
      <c r="G18" s="22">
        <v>9343.24</v>
      </c>
      <c r="H18" s="23">
        <v>45904</v>
      </c>
      <c r="I18" s="29">
        <f t="shared" si="0"/>
        <v>45934</v>
      </c>
      <c r="J18" s="18">
        <f t="shared" si="1"/>
        <v>0</v>
      </c>
      <c r="K18" s="19">
        <f t="shared" si="2"/>
        <v>9343.24</v>
      </c>
      <c r="L18" s="18">
        <f t="shared" si="3"/>
        <v>0</v>
      </c>
      <c r="M18" s="19">
        <f t="shared" si="4"/>
        <v>0</v>
      </c>
      <c r="N18" s="19">
        <f t="shared" si="5"/>
        <v>0</v>
      </c>
      <c r="O18" s="20">
        <f t="shared" si="6"/>
        <v>27</v>
      </c>
    </row>
    <row r="19" spans="4:15" ht="20.25" x14ac:dyDescent="0.3">
      <c r="D19" s="21" t="s">
        <v>32</v>
      </c>
      <c r="E19" s="21" t="s">
        <v>16</v>
      </c>
      <c r="F19" s="21" t="s">
        <v>17</v>
      </c>
      <c r="G19" s="22">
        <v>23576.400000000001</v>
      </c>
      <c r="H19" s="23">
        <v>45909</v>
      </c>
      <c r="I19" s="29">
        <f t="shared" si="0"/>
        <v>45939</v>
      </c>
      <c r="J19" s="18">
        <f t="shared" si="1"/>
        <v>0</v>
      </c>
      <c r="K19" s="19">
        <f t="shared" si="2"/>
        <v>23576.400000000001</v>
      </c>
      <c r="L19" s="18">
        <f t="shared" si="3"/>
        <v>0</v>
      </c>
      <c r="M19" s="19">
        <f t="shared" si="4"/>
        <v>0</v>
      </c>
      <c r="N19" s="19">
        <f t="shared" si="5"/>
        <v>0</v>
      </c>
      <c r="O19" s="20">
        <f t="shared" si="6"/>
        <v>22</v>
      </c>
    </row>
    <row r="20" spans="4:15" ht="20.25" x14ac:dyDescent="0.3">
      <c r="D20" s="21" t="s">
        <v>33</v>
      </c>
      <c r="E20" s="21" t="s">
        <v>23</v>
      </c>
      <c r="F20" s="21" t="s">
        <v>24</v>
      </c>
      <c r="G20" s="30">
        <v>30712.799999999999</v>
      </c>
      <c r="H20" s="23">
        <v>45915</v>
      </c>
      <c r="I20" s="29">
        <f t="shared" si="0"/>
        <v>45945</v>
      </c>
      <c r="J20" s="18">
        <f t="shared" si="1"/>
        <v>0</v>
      </c>
      <c r="K20" s="19">
        <f t="shared" si="2"/>
        <v>30712.799999999999</v>
      </c>
      <c r="L20" s="18">
        <f t="shared" si="3"/>
        <v>0</v>
      </c>
      <c r="M20" s="19">
        <f t="shared" si="4"/>
        <v>0</v>
      </c>
      <c r="N20" s="19">
        <f t="shared" si="5"/>
        <v>0</v>
      </c>
      <c r="O20" s="20">
        <f>+$D$5-I20</f>
        <v>16</v>
      </c>
    </row>
    <row r="21" spans="4:15" ht="20.25" x14ac:dyDescent="0.3">
      <c r="D21" s="21" t="s">
        <v>34</v>
      </c>
      <c r="E21" s="21" t="s">
        <v>16</v>
      </c>
      <c r="F21" s="21" t="s">
        <v>17</v>
      </c>
      <c r="G21" s="22">
        <v>8555</v>
      </c>
      <c r="H21" s="23">
        <v>45918</v>
      </c>
      <c r="I21" s="29">
        <f t="shared" si="0"/>
        <v>45948</v>
      </c>
      <c r="J21" s="18">
        <f t="shared" si="1"/>
        <v>0</v>
      </c>
      <c r="K21" s="19">
        <f t="shared" si="2"/>
        <v>8555</v>
      </c>
      <c r="L21" s="18">
        <f t="shared" si="3"/>
        <v>0</v>
      </c>
      <c r="M21" s="19">
        <f t="shared" si="4"/>
        <v>0</v>
      </c>
      <c r="N21" s="19">
        <f t="shared" si="5"/>
        <v>0</v>
      </c>
      <c r="O21" s="20">
        <f>+$D$5-I21</f>
        <v>13</v>
      </c>
    </row>
    <row r="22" spans="4:15" ht="20.25" x14ac:dyDescent="0.3">
      <c r="D22" s="31" t="s">
        <v>35</v>
      </c>
      <c r="E22" s="31" t="s">
        <v>36</v>
      </c>
      <c r="F22" s="32" t="s">
        <v>37</v>
      </c>
      <c r="G22" s="33">
        <v>12105</v>
      </c>
      <c r="H22" s="34">
        <v>45923</v>
      </c>
      <c r="I22" s="29">
        <f t="shared" si="0"/>
        <v>45953</v>
      </c>
      <c r="J22" s="18">
        <f t="shared" si="1"/>
        <v>0</v>
      </c>
      <c r="K22" s="19">
        <f t="shared" si="2"/>
        <v>12105</v>
      </c>
      <c r="L22" s="18">
        <f t="shared" si="3"/>
        <v>0</v>
      </c>
      <c r="M22" s="19">
        <f t="shared" si="4"/>
        <v>0</v>
      </c>
      <c r="N22" s="19">
        <f t="shared" si="5"/>
        <v>0</v>
      </c>
      <c r="O22" s="20">
        <f t="shared" ref="O22:O42" si="7">+$D$5-I22</f>
        <v>8</v>
      </c>
    </row>
    <row r="23" spans="4:15" ht="20.25" x14ac:dyDescent="0.3">
      <c r="D23" s="21" t="s">
        <v>38</v>
      </c>
      <c r="E23" s="21" t="s">
        <v>20</v>
      </c>
      <c r="F23" s="21" t="s">
        <v>39</v>
      </c>
      <c r="G23" s="30">
        <v>2300.0100000000002</v>
      </c>
      <c r="H23" s="23">
        <v>45930</v>
      </c>
      <c r="I23" s="29">
        <f t="shared" si="0"/>
        <v>45960</v>
      </c>
      <c r="J23" s="18">
        <f t="shared" si="1"/>
        <v>0</v>
      </c>
      <c r="K23" s="19">
        <f t="shared" si="2"/>
        <v>2300.0100000000002</v>
      </c>
      <c r="L23" s="18">
        <f t="shared" si="3"/>
        <v>0</v>
      </c>
      <c r="M23" s="19">
        <f t="shared" si="4"/>
        <v>0</v>
      </c>
      <c r="N23" s="19">
        <f t="shared" si="5"/>
        <v>0</v>
      </c>
      <c r="O23" s="20">
        <f t="shared" si="7"/>
        <v>1</v>
      </c>
    </row>
    <row r="24" spans="4:15" ht="20.25" x14ac:dyDescent="0.3">
      <c r="D24" s="21" t="s">
        <v>40</v>
      </c>
      <c r="E24" s="21" t="s">
        <v>41</v>
      </c>
      <c r="F24" s="21" t="s">
        <v>42</v>
      </c>
      <c r="G24" s="30">
        <v>4060</v>
      </c>
      <c r="H24" s="23">
        <v>45938</v>
      </c>
      <c r="I24" s="29">
        <f t="shared" si="0"/>
        <v>45968</v>
      </c>
      <c r="J24" s="18">
        <f t="shared" si="1"/>
        <v>4060</v>
      </c>
      <c r="K24" s="19">
        <f t="shared" si="2"/>
        <v>0</v>
      </c>
      <c r="L24" s="18">
        <f t="shared" si="3"/>
        <v>0</v>
      </c>
      <c r="M24" s="19">
        <f t="shared" si="4"/>
        <v>0</v>
      </c>
      <c r="N24" s="19">
        <f t="shared" si="5"/>
        <v>0</v>
      </c>
      <c r="O24" s="20">
        <f t="shared" si="7"/>
        <v>-7</v>
      </c>
    </row>
    <row r="25" spans="4:15" ht="20.25" x14ac:dyDescent="0.3">
      <c r="D25" s="21" t="s">
        <v>43</v>
      </c>
      <c r="E25" s="21" t="s">
        <v>41</v>
      </c>
      <c r="F25" s="21" t="s">
        <v>44</v>
      </c>
      <c r="G25" s="30">
        <v>6786</v>
      </c>
      <c r="H25" s="23">
        <v>45938</v>
      </c>
      <c r="I25" s="29">
        <f t="shared" si="0"/>
        <v>45968</v>
      </c>
      <c r="J25" s="18">
        <f t="shared" si="1"/>
        <v>6786</v>
      </c>
      <c r="K25" s="19">
        <f t="shared" si="2"/>
        <v>0</v>
      </c>
      <c r="L25" s="18">
        <f t="shared" si="3"/>
        <v>0</v>
      </c>
      <c r="M25" s="19">
        <f t="shared" si="4"/>
        <v>0</v>
      </c>
      <c r="N25" s="19">
        <f t="shared" si="5"/>
        <v>0</v>
      </c>
      <c r="O25" s="20">
        <f t="shared" si="7"/>
        <v>-7</v>
      </c>
    </row>
    <row r="26" spans="4:15" ht="20.25" x14ac:dyDescent="0.3">
      <c r="D26" s="21" t="s">
        <v>45</v>
      </c>
      <c r="E26" s="21" t="s">
        <v>16</v>
      </c>
      <c r="F26" s="21" t="s">
        <v>17</v>
      </c>
      <c r="G26" s="22">
        <v>14853.25</v>
      </c>
      <c r="H26" s="23">
        <v>45944</v>
      </c>
      <c r="I26" s="29">
        <f t="shared" si="0"/>
        <v>45974</v>
      </c>
      <c r="J26" s="18">
        <f t="shared" si="1"/>
        <v>14853.25</v>
      </c>
      <c r="K26" s="19">
        <f t="shared" si="2"/>
        <v>0</v>
      </c>
      <c r="L26" s="18">
        <f t="shared" si="3"/>
        <v>0</v>
      </c>
      <c r="M26" s="19">
        <f t="shared" si="4"/>
        <v>0</v>
      </c>
      <c r="N26" s="19">
        <f t="shared" si="5"/>
        <v>0</v>
      </c>
      <c r="O26" s="20">
        <f t="shared" si="7"/>
        <v>-13</v>
      </c>
    </row>
    <row r="27" spans="4:15" ht="20.25" x14ac:dyDescent="0.3">
      <c r="D27" s="35" t="s">
        <v>46</v>
      </c>
      <c r="E27" s="35" t="s">
        <v>47</v>
      </c>
      <c r="F27" s="35" t="s">
        <v>48</v>
      </c>
      <c r="G27" s="36">
        <v>35000</v>
      </c>
      <c r="H27" s="37">
        <v>45945</v>
      </c>
      <c r="I27" s="38">
        <f t="shared" si="0"/>
        <v>45975</v>
      </c>
      <c r="J27" s="18">
        <f t="shared" si="1"/>
        <v>35000</v>
      </c>
      <c r="K27" s="19">
        <f t="shared" si="2"/>
        <v>0</v>
      </c>
      <c r="L27" s="18">
        <f t="shared" si="3"/>
        <v>0</v>
      </c>
      <c r="M27" s="19">
        <f t="shared" si="4"/>
        <v>0</v>
      </c>
      <c r="N27" s="19">
        <f t="shared" si="5"/>
        <v>0</v>
      </c>
      <c r="O27" s="20">
        <f t="shared" si="7"/>
        <v>-14</v>
      </c>
    </row>
    <row r="28" spans="4:15" ht="20.25" x14ac:dyDescent="0.3">
      <c r="D28" s="39" t="s">
        <v>49</v>
      </c>
      <c r="E28" s="39" t="s">
        <v>47</v>
      </c>
      <c r="F28" s="39" t="s">
        <v>50</v>
      </c>
      <c r="G28" s="40">
        <v>39888.720000000001</v>
      </c>
      <c r="H28" s="41">
        <v>45945</v>
      </c>
      <c r="I28" s="29">
        <f t="shared" si="0"/>
        <v>45975</v>
      </c>
      <c r="J28" s="18">
        <f t="shared" si="1"/>
        <v>39888.720000000001</v>
      </c>
      <c r="K28" s="19">
        <f t="shared" si="2"/>
        <v>0</v>
      </c>
      <c r="L28" s="18">
        <f t="shared" si="3"/>
        <v>0</v>
      </c>
      <c r="M28" s="19">
        <f t="shared" si="4"/>
        <v>0</v>
      </c>
      <c r="N28" s="19">
        <f t="shared" si="5"/>
        <v>0</v>
      </c>
      <c r="O28" s="20">
        <f t="shared" si="7"/>
        <v>-14</v>
      </c>
    </row>
    <row r="29" spans="4:15" ht="20.25" x14ac:dyDescent="0.3">
      <c r="D29" s="39" t="s">
        <v>51</v>
      </c>
      <c r="E29" s="39" t="s">
        <v>23</v>
      </c>
      <c r="F29" s="39" t="s">
        <v>24</v>
      </c>
      <c r="G29" s="40">
        <v>18483.27</v>
      </c>
      <c r="H29" s="41">
        <v>45946</v>
      </c>
      <c r="I29" s="29">
        <f t="shared" si="0"/>
        <v>45976</v>
      </c>
      <c r="J29" s="18">
        <f t="shared" si="1"/>
        <v>18483.27</v>
      </c>
      <c r="K29" s="19">
        <f t="shared" si="2"/>
        <v>0</v>
      </c>
      <c r="L29" s="18">
        <f t="shared" si="3"/>
        <v>0</v>
      </c>
      <c r="M29" s="19">
        <f t="shared" si="4"/>
        <v>0</v>
      </c>
      <c r="N29" s="19">
        <f t="shared" si="5"/>
        <v>0</v>
      </c>
      <c r="O29" s="20">
        <f t="shared" si="7"/>
        <v>-15</v>
      </c>
    </row>
    <row r="30" spans="4:15" ht="20.25" x14ac:dyDescent="0.3">
      <c r="D30" s="39" t="s">
        <v>52</v>
      </c>
      <c r="E30" s="39" t="s">
        <v>53</v>
      </c>
      <c r="F30" s="39" t="s">
        <v>54</v>
      </c>
      <c r="G30" s="40">
        <v>30845.54</v>
      </c>
      <c r="H30" s="41">
        <v>45946</v>
      </c>
      <c r="I30" s="29">
        <f t="shared" si="0"/>
        <v>45976</v>
      </c>
      <c r="J30" s="18">
        <f t="shared" si="1"/>
        <v>30845.54</v>
      </c>
      <c r="K30" s="19">
        <f t="shared" si="2"/>
        <v>0</v>
      </c>
      <c r="L30" s="18">
        <f t="shared" si="3"/>
        <v>0</v>
      </c>
      <c r="M30" s="19">
        <f t="shared" si="4"/>
        <v>0</v>
      </c>
      <c r="N30" s="19">
        <f t="shared" si="5"/>
        <v>0</v>
      </c>
      <c r="O30" s="20">
        <f t="shared" si="7"/>
        <v>-15</v>
      </c>
    </row>
    <row r="31" spans="4:15" ht="20.25" x14ac:dyDescent="0.3">
      <c r="D31" s="39" t="s">
        <v>55</v>
      </c>
      <c r="E31" s="39" t="s">
        <v>56</v>
      </c>
      <c r="F31" s="39" t="s">
        <v>57</v>
      </c>
      <c r="G31" s="40">
        <v>31446.25</v>
      </c>
      <c r="H31" s="41">
        <v>45946</v>
      </c>
      <c r="I31" s="29">
        <f t="shared" si="0"/>
        <v>45976</v>
      </c>
      <c r="J31" s="18">
        <f t="shared" si="1"/>
        <v>31446.25</v>
      </c>
      <c r="K31" s="19">
        <f t="shared" si="2"/>
        <v>0</v>
      </c>
      <c r="L31" s="18">
        <f t="shared" si="3"/>
        <v>0</v>
      </c>
      <c r="M31" s="19">
        <f t="shared" si="4"/>
        <v>0</v>
      </c>
      <c r="N31" s="19">
        <f t="shared" si="5"/>
        <v>0</v>
      </c>
      <c r="O31" s="20">
        <f t="shared" si="7"/>
        <v>-15</v>
      </c>
    </row>
    <row r="32" spans="4:15" ht="20.25" x14ac:dyDescent="0.3">
      <c r="D32" s="39" t="s">
        <v>58</v>
      </c>
      <c r="E32" s="39" t="s">
        <v>59</v>
      </c>
      <c r="F32" s="39" t="s">
        <v>60</v>
      </c>
      <c r="G32" s="40">
        <v>76700</v>
      </c>
      <c r="H32" s="41">
        <v>45950</v>
      </c>
      <c r="I32" s="29">
        <f t="shared" si="0"/>
        <v>45980</v>
      </c>
      <c r="J32" s="18">
        <f t="shared" si="1"/>
        <v>76700</v>
      </c>
      <c r="K32" s="19">
        <f t="shared" si="2"/>
        <v>0</v>
      </c>
      <c r="L32" s="18">
        <f t="shared" si="3"/>
        <v>0</v>
      </c>
      <c r="M32" s="19">
        <f t="shared" si="4"/>
        <v>0</v>
      </c>
      <c r="N32" s="19">
        <f t="shared" si="5"/>
        <v>0</v>
      </c>
      <c r="O32" s="20">
        <f t="shared" si="7"/>
        <v>-19</v>
      </c>
    </row>
    <row r="33" spans="4:15" ht="20.25" x14ac:dyDescent="0.3">
      <c r="D33" s="39" t="s">
        <v>61</v>
      </c>
      <c r="E33" s="39" t="s">
        <v>62</v>
      </c>
      <c r="F33" s="39" t="s">
        <v>63</v>
      </c>
      <c r="G33" s="42">
        <v>287967.59999999998</v>
      </c>
      <c r="H33" s="41">
        <v>45951</v>
      </c>
      <c r="I33" s="29">
        <f t="shared" si="0"/>
        <v>45981</v>
      </c>
      <c r="J33" s="18">
        <f t="shared" si="1"/>
        <v>287967.59999999998</v>
      </c>
      <c r="K33" s="19">
        <f t="shared" si="2"/>
        <v>0</v>
      </c>
      <c r="L33" s="18">
        <f t="shared" si="3"/>
        <v>0</v>
      </c>
      <c r="M33" s="19">
        <f t="shared" si="4"/>
        <v>0</v>
      </c>
      <c r="N33" s="19">
        <f t="shared" si="5"/>
        <v>0</v>
      </c>
      <c r="O33" s="20">
        <f t="shared" si="7"/>
        <v>-20</v>
      </c>
    </row>
    <row r="34" spans="4:15" ht="20.25" x14ac:dyDescent="0.3">
      <c r="D34" s="39" t="s">
        <v>64</v>
      </c>
      <c r="E34" s="39" t="s">
        <v>65</v>
      </c>
      <c r="F34" s="39" t="s">
        <v>66</v>
      </c>
      <c r="G34" s="42">
        <v>3829.1</v>
      </c>
      <c r="H34" s="41">
        <v>45951</v>
      </c>
      <c r="I34" s="29">
        <f t="shared" si="0"/>
        <v>45981</v>
      </c>
      <c r="J34" s="18">
        <f t="shared" si="1"/>
        <v>3829.1</v>
      </c>
      <c r="K34" s="19">
        <f t="shared" si="2"/>
        <v>0</v>
      </c>
      <c r="L34" s="18">
        <f t="shared" si="3"/>
        <v>0</v>
      </c>
      <c r="M34" s="19">
        <f t="shared" si="4"/>
        <v>0</v>
      </c>
      <c r="N34" s="19">
        <f t="shared" si="5"/>
        <v>0</v>
      </c>
      <c r="O34" s="20">
        <f t="shared" si="7"/>
        <v>-20</v>
      </c>
    </row>
    <row r="35" spans="4:15" ht="20.25" x14ac:dyDescent="0.3">
      <c r="D35" s="39" t="s">
        <v>67</v>
      </c>
      <c r="E35" s="39" t="s">
        <v>68</v>
      </c>
      <c r="F35" s="39" t="s">
        <v>69</v>
      </c>
      <c r="G35" s="42">
        <v>53100</v>
      </c>
      <c r="H35" s="41">
        <v>45951</v>
      </c>
      <c r="I35" s="29">
        <f t="shared" si="0"/>
        <v>45981</v>
      </c>
      <c r="J35" s="18">
        <f t="shared" si="1"/>
        <v>53100</v>
      </c>
      <c r="K35" s="19">
        <f t="shared" si="2"/>
        <v>0</v>
      </c>
      <c r="L35" s="18">
        <f t="shared" si="3"/>
        <v>0</v>
      </c>
      <c r="M35" s="19">
        <f t="shared" si="4"/>
        <v>0</v>
      </c>
      <c r="N35" s="19">
        <f t="shared" si="5"/>
        <v>0</v>
      </c>
      <c r="O35" s="20">
        <f t="shared" si="7"/>
        <v>-20</v>
      </c>
    </row>
    <row r="36" spans="4:15" ht="20.25" x14ac:dyDescent="0.3">
      <c r="D36" s="39" t="s">
        <v>70</v>
      </c>
      <c r="E36" s="39" t="s">
        <v>71</v>
      </c>
      <c r="F36" s="39" t="s">
        <v>72</v>
      </c>
      <c r="G36" s="42">
        <v>345175.45</v>
      </c>
      <c r="H36" s="41">
        <v>45957</v>
      </c>
      <c r="I36" s="29">
        <f t="shared" si="0"/>
        <v>45987</v>
      </c>
      <c r="J36" s="18">
        <f t="shared" si="1"/>
        <v>345175.45</v>
      </c>
      <c r="K36" s="19">
        <f t="shared" si="2"/>
        <v>0</v>
      </c>
      <c r="L36" s="18">
        <f t="shared" si="3"/>
        <v>0</v>
      </c>
      <c r="M36" s="19">
        <f t="shared" si="4"/>
        <v>0</v>
      </c>
      <c r="N36" s="19">
        <f t="shared" si="5"/>
        <v>0</v>
      </c>
      <c r="O36" s="20">
        <f t="shared" si="7"/>
        <v>-26</v>
      </c>
    </row>
    <row r="37" spans="4:15" ht="20.25" x14ac:dyDescent="0.3">
      <c r="D37" s="39" t="s">
        <v>73</v>
      </c>
      <c r="E37" s="39" t="s">
        <v>74</v>
      </c>
      <c r="F37" s="39" t="s">
        <v>75</v>
      </c>
      <c r="G37" s="42">
        <v>32800</v>
      </c>
      <c r="H37" s="41">
        <v>45958</v>
      </c>
      <c r="I37" s="29">
        <f t="shared" si="0"/>
        <v>45988</v>
      </c>
      <c r="J37" s="18">
        <f t="shared" si="1"/>
        <v>32800</v>
      </c>
      <c r="K37" s="19">
        <f t="shared" si="2"/>
        <v>0</v>
      </c>
      <c r="L37" s="18">
        <f t="shared" si="3"/>
        <v>0</v>
      </c>
      <c r="M37" s="19">
        <f t="shared" si="4"/>
        <v>0</v>
      </c>
      <c r="N37" s="19">
        <f t="shared" si="5"/>
        <v>0</v>
      </c>
      <c r="O37" s="20">
        <f t="shared" si="7"/>
        <v>-27</v>
      </c>
    </row>
    <row r="38" spans="4:15" ht="20.25" x14ac:dyDescent="0.3">
      <c r="D38" s="39" t="s">
        <v>76</v>
      </c>
      <c r="E38" s="39" t="s">
        <v>74</v>
      </c>
      <c r="F38" s="39" t="s">
        <v>77</v>
      </c>
      <c r="G38" s="42">
        <v>65600</v>
      </c>
      <c r="H38" s="41">
        <v>45958</v>
      </c>
      <c r="I38" s="29">
        <f t="shared" si="0"/>
        <v>45988</v>
      </c>
      <c r="J38" s="18">
        <f t="shared" si="1"/>
        <v>65600</v>
      </c>
      <c r="K38" s="19">
        <f t="shared" si="2"/>
        <v>0</v>
      </c>
      <c r="L38" s="18">
        <f t="shared" si="3"/>
        <v>0</v>
      </c>
      <c r="M38" s="19">
        <f t="shared" si="4"/>
        <v>0</v>
      </c>
      <c r="N38" s="19">
        <f t="shared" si="5"/>
        <v>0</v>
      </c>
      <c r="O38" s="20">
        <f t="shared" si="7"/>
        <v>-27</v>
      </c>
    </row>
    <row r="39" spans="4:15" ht="20.25" x14ac:dyDescent="0.3">
      <c r="D39" s="39" t="s">
        <v>78</v>
      </c>
      <c r="E39" s="39" t="s">
        <v>79</v>
      </c>
      <c r="F39" s="39" t="s">
        <v>80</v>
      </c>
      <c r="G39" s="42">
        <v>2250</v>
      </c>
      <c r="H39" s="41">
        <v>45959</v>
      </c>
      <c r="I39" s="29">
        <f t="shared" si="0"/>
        <v>45989</v>
      </c>
      <c r="J39" s="18">
        <f t="shared" si="1"/>
        <v>2250</v>
      </c>
      <c r="K39" s="19">
        <f t="shared" si="2"/>
        <v>0</v>
      </c>
      <c r="L39" s="18">
        <f t="shared" si="3"/>
        <v>0</v>
      </c>
      <c r="M39" s="19">
        <f t="shared" si="4"/>
        <v>0</v>
      </c>
      <c r="N39" s="19">
        <f t="shared" si="5"/>
        <v>0</v>
      </c>
      <c r="O39" s="20">
        <f t="shared" si="7"/>
        <v>-28</v>
      </c>
    </row>
    <row r="40" spans="4:15" ht="20.25" x14ac:dyDescent="0.3">
      <c r="D40" s="39" t="s">
        <v>81</v>
      </c>
      <c r="E40" s="39" t="s">
        <v>82</v>
      </c>
      <c r="F40" s="39" t="s">
        <v>83</v>
      </c>
      <c r="G40" s="42">
        <v>134090.20000000001</v>
      </c>
      <c r="H40" s="41">
        <v>45959</v>
      </c>
      <c r="I40" s="29">
        <f t="shared" si="0"/>
        <v>45989</v>
      </c>
      <c r="J40" s="18">
        <f t="shared" si="1"/>
        <v>134090.20000000001</v>
      </c>
      <c r="K40" s="19">
        <f t="shared" si="2"/>
        <v>0</v>
      </c>
      <c r="L40" s="18">
        <f t="shared" si="3"/>
        <v>0</v>
      </c>
      <c r="M40" s="19">
        <f t="shared" si="4"/>
        <v>0</v>
      </c>
      <c r="N40" s="19">
        <f t="shared" si="5"/>
        <v>0</v>
      </c>
      <c r="O40" s="20">
        <f t="shared" si="7"/>
        <v>-28</v>
      </c>
    </row>
    <row r="41" spans="4:15" ht="20.25" x14ac:dyDescent="0.3">
      <c r="D41" s="39" t="s">
        <v>84</v>
      </c>
      <c r="E41" s="39" t="s">
        <v>85</v>
      </c>
      <c r="F41" s="39" t="s">
        <v>86</v>
      </c>
      <c r="G41" s="42">
        <v>101135</v>
      </c>
      <c r="H41" s="41">
        <v>45960</v>
      </c>
      <c r="I41" s="29">
        <f t="shared" si="0"/>
        <v>45990</v>
      </c>
      <c r="J41" s="18">
        <f t="shared" si="1"/>
        <v>101135</v>
      </c>
      <c r="K41" s="19">
        <f t="shared" si="2"/>
        <v>0</v>
      </c>
      <c r="L41" s="18">
        <f t="shared" si="3"/>
        <v>0</v>
      </c>
      <c r="M41" s="19">
        <f t="shared" si="4"/>
        <v>0</v>
      </c>
      <c r="N41" s="19">
        <f t="shared" si="5"/>
        <v>0</v>
      </c>
      <c r="O41" s="20">
        <f t="shared" si="7"/>
        <v>-29</v>
      </c>
    </row>
    <row r="42" spans="4:15" ht="20.25" x14ac:dyDescent="0.3">
      <c r="D42" s="39" t="s">
        <v>87</v>
      </c>
      <c r="E42" s="39" t="s">
        <v>88</v>
      </c>
      <c r="F42" s="39" t="s">
        <v>89</v>
      </c>
      <c r="G42" s="42">
        <v>100800</v>
      </c>
      <c r="H42" s="41">
        <v>45960</v>
      </c>
      <c r="I42" s="29">
        <f t="shared" si="0"/>
        <v>45990</v>
      </c>
      <c r="J42" s="18">
        <f t="shared" si="1"/>
        <v>100800</v>
      </c>
      <c r="K42" s="19">
        <f t="shared" si="2"/>
        <v>0</v>
      </c>
      <c r="L42" s="18">
        <f t="shared" si="3"/>
        <v>0</v>
      </c>
      <c r="M42" s="19">
        <f t="shared" si="4"/>
        <v>0</v>
      </c>
      <c r="N42" s="19">
        <f t="shared" si="5"/>
        <v>0</v>
      </c>
      <c r="O42" s="20">
        <f t="shared" si="7"/>
        <v>-29</v>
      </c>
    </row>
    <row r="43" spans="4:15" ht="20.25" x14ac:dyDescent="0.25">
      <c r="D43" s="43"/>
      <c r="E43" s="44"/>
      <c r="F43" s="45" t="s">
        <v>90</v>
      </c>
      <c r="G43" s="46">
        <f>SUM(G7:G42)</f>
        <v>1629294.52</v>
      </c>
      <c r="H43" s="47"/>
      <c r="I43" s="48"/>
      <c r="J43" s="49">
        <f>SUM(J7:J42)</f>
        <v>1384810.38</v>
      </c>
      <c r="K43" s="49">
        <f t="shared" ref="K43:N43" si="8">SUM(K7:K42)</f>
        <v>179061.97</v>
      </c>
      <c r="L43" s="49">
        <f t="shared" si="8"/>
        <v>65422.17</v>
      </c>
      <c r="M43" s="49">
        <f t="shared" si="8"/>
        <v>0</v>
      </c>
      <c r="N43" s="49">
        <f t="shared" si="8"/>
        <v>0</v>
      </c>
      <c r="O43" s="49">
        <f>+J43+K43+L43+M43+N43-G43</f>
        <v>0</v>
      </c>
    </row>
    <row r="44" spans="4:15" ht="15.75" x14ac:dyDescent="0.25">
      <c r="D44" s="50"/>
      <c r="E44" s="50"/>
      <c r="F44" s="50"/>
      <c r="G44" s="51"/>
      <c r="H44" s="52"/>
      <c r="I44" s="53"/>
      <c r="J44" s="54"/>
      <c r="K44" s="54"/>
      <c r="L44" s="54"/>
      <c r="M44" s="55"/>
      <c r="N44" s="56"/>
    </row>
    <row r="45" spans="4:15" ht="21" x14ac:dyDescent="0.35">
      <c r="D45" s="57"/>
      <c r="E45" s="57"/>
      <c r="F45" s="57"/>
      <c r="G45" s="58"/>
      <c r="H45" s="59"/>
      <c r="I45" s="60"/>
      <c r="J45" s="60"/>
      <c r="K45" s="60"/>
      <c r="L45" s="60"/>
      <c r="M45" s="61"/>
      <c r="N45" s="62"/>
    </row>
    <row r="46" spans="4:15" ht="20.25" x14ac:dyDescent="0.25">
      <c r="D46" s="63" t="s">
        <v>91</v>
      </c>
      <c r="E46" s="63"/>
      <c r="F46" s="63"/>
      <c r="G46" s="63"/>
      <c r="H46" s="63"/>
      <c r="I46" s="63"/>
      <c r="J46" s="63"/>
      <c r="K46" s="63"/>
      <c r="L46" s="63"/>
      <c r="M46" s="64"/>
      <c r="N46" s="64"/>
    </row>
    <row r="47" spans="4:15" ht="20.25" x14ac:dyDescent="0.25">
      <c r="D47" s="65">
        <f>+D5</f>
        <v>45961</v>
      </c>
      <c r="E47" s="65"/>
      <c r="F47" s="65"/>
      <c r="G47" s="65"/>
      <c r="H47" s="65"/>
      <c r="I47" s="65"/>
      <c r="J47" s="65"/>
      <c r="K47" s="65"/>
      <c r="L47" s="66"/>
      <c r="M47" s="67"/>
      <c r="N47" s="67"/>
    </row>
    <row r="48" spans="4:15" ht="40.5" x14ac:dyDescent="0.25">
      <c r="D48" s="68" t="s">
        <v>92</v>
      </c>
      <c r="E48" s="68" t="s">
        <v>4</v>
      </c>
      <c r="F48" s="69" t="s">
        <v>5</v>
      </c>
      <c r="G48" s="70" t="s">
        <v>6</v>
      </c>
      <c r="H48" s="71" t="s">
        <v>7</v>
      </c>
      <c r="I48" s="72" t="s">
        <v>93</v>
      </c>
      <c r="J48" s="72" t="s">
        <v>94</v>
      </c>
      <c r="K48" s="73" t="s">
        <v>95</v>
      </c>
      <c r="L48" s="74" t="s">
        <v>96</v>
      </c>
      <c r="M48" s="75"/>
      <c r="N48"/>
    </row>
    <row r="49" spans="4:14" ht="20.25" x14ac:dyDescent="0.3">
      <c r="D49" s="76" t="s">
        <v>52</v>
      </c>
      <c r="E49" s="25" t="s">
        <v>97</v>
      </c>
      <c r="F49" s="25" t="s">
        <v>98</v>
      </c>
      <c r="G49" s="77">
        <v>3233</v>
      </c>
      <c r="H49" s="28">
        <v>45954</v>
      </c>
      <c r="I49" s="78">
        <v>64.523600000000002</v>
      </c>
      <c r="J49" s="76" t="s">
        <v>99</v>
      </c>
      <c r="K49" s="79">
        <f>+G49*I49</f>
        <v>208604.79880000002</v>
      </c>
      <c r="L49" s="80"/>
      <c r="M49" s="75"/>
      <c r="N49"/>
    </row>
    <row r="50" spans="4:14" ht="20.25" x14ac:dyDescent="0.3">
      <c r="D50" s="81" t="s">
        <v>52</v>
      </c>
      <c r="E50" s="82" t="s">
        <v>100</v>
      </c>
      <c r="F50" s="82" t="s">
        <v>101</v>
      </c>
      <c r="G50" s="83">
        <v>25994</v>
      </c>
      <c r="H50" s="84">
        <v>45961</v>
      </c>
      <c r="I50" s="78">
        <v>76.113399999999999</v>
      </c>
      <c r="J50" s="85" t="s">
        <v>102</v>
      </c>
      <c r="K50" s="86">
        <f>+G50*I50</f>
        <v>1978491.7196</v>
      </c>
      <c r="L50" s="87"/>
      <c r="M50" s="75"/>
      <c r="N50"/>
    </row>
    <row r="51" spans="4:14" ht="20.25" x14ac:dyDescent="0.25">
      <c r="D51" s="88" t="s">
        <v>103</v>
      </c>
      <c r="E51" s="88"/>
      <c r="F51" s="88"/>
      <c r="G51" s="89"/>
      <c r="J51" s="45" t="s">
        <v>90</v>
      </c>
      <c r="K51" s="46">
        <f>SUM(K49:K50)</f>
        <v>2187096.5183999999</v>
      </c>
    </row>
    <row r="53" spans="4:14" ht="20.25" x14ac:dyDescent="0.3">
      <c r="E53" s="93" t="s">
        <v>104</v>
      </c>
      <c r="F53" s="94">
        <f>+G43</f>
        <v>1629294.52</v>
      </c>
      <c r="G53" s="95"/>
      <c r="H53" s="96"/>
      <c r="I53" s="97"/>
      <c r="J53" s="98"/>
      <c r="K53" s="99"/>
      <c r="L53" s="99"/>
      <c r="M53" s="99"/>
      <c r="N53" s="99"/>
    </row>
    <row r="54" spans="4:14" ht="20.25" x14ac:dyDescent="0.3">
      <c r="E54" s="93" t="s">
        <v>105</v>
      </c>
      <c r="F54" s="94">
        <f>+K51</f>
        <v>2187096.5183999999</v>
      </c>
      <c r="G54" s="95"/>
      <c r="H54" s="96"/>
      <c r="I54" s="97"/>
      <c r="J54" s="98"/>
      <c r="K54" s="99"/>
      <c r="L54" s="99"/>
      <c r="M54" s="99"/>
      <c r="N54" s="99"/>
    </row>
    <row r="55" spans="4:14" ht="20.25" x14ac:dyDescent="0.3">
      <c r="E55" s="93" t="s">
        <v>106</v>
      </c>
      <c r="F55" s="94">
        <f>SUM(F53:F54)</f>
        <v>3816391.0384</v>
      </c>
      <c r="G55" s="95"/>
      <c r="H55" s="100"/>
      <c r="I55" s="98"/>
      <c r="J55" s="98"/>
      <c r="K55" s="101"/>
      <c r="L55" s="98"/>
      <c r="M55" s="102"/>
      <c r="N55" s="103"/>
    </row>
    <row r="56" spans="4:14" ht="20.25" x14ac:dyDescent="0.3">
      <c r="D56" s="104"/>
      <c r="E56" s="105"/>
      <c r="F56" s="106"/>
      <c r="G56" s="95"/>
      <c r="H56" s="100"/>
      <c r="I56" s="98"/>
      <c r="J56" s="98"/>
      <c r="K56" s="98"/>
      <c r="L56" s="98"/>
      <c r="M56" s="102"/>
      <c r="N56" s="103"/>
    </row>
    <row r="57" spans="4:14" ht="20.25" x14ac:dyDescent="0.3">
      <c r="D57" s="104"/>
      <c r="E57" s="105"/>
      <c r="F57" s="106"/>
      <c r="G57" s="95"/>
      <c r="H57" s="100"/>
      <c r="I57" s="98"/>
      <c r="J57" s="98"/>
      <c r="K57" s="98"/>
      <c r="L57" s="98"/>
      <c r="M57" s="102"/>
      <c r="N57" s="103"/>
    </row>
    <row r="58" spans="4:14" ht="20.25" x14ac:dyDescent="0.3">
      <c r="D58" s="104"/>
      <c r="E58" s="105"/>
      <c r="F58" s="106"/>
      <c r="G58" s="95"/>
      <c r="H58" s="100"/>
      <c r="I58" s="98"/>
      <c r="J58" s="98"/>
      <c r="K58" s="98"/>
      <c r="L58" s="98"/>
      <c r="M58" s="102"/>
      <c r="N58" s="103"/>
    </row>
    <row r="59" spans="4:14" ht="20.25" x14ac:dyDescent="0.3">
      <c r="D59" s="107"/>
      <c r="E59" s="108"/>
      <c r="G59" s="109"/>
      <c r="H59" s="110"/>
      <c r="I59" s="111"/>
      <c r="J59" s="98"/>
      <c r="K59" s="98"/>
      <c r="L59" s="98"/>
      <c r="M59" s="112"/>
      <c r="N59" s="113"/>
    </row>
    <row r="60" spans="4:14" ht="20.25" x14ac:dyDescent="0.3">
      <c r="D60" s="104"/>
      <c r="E60" s="108"/>
      <c r="F60" s="114"/>
      <c r="G60" s="95"/>
      <c r="H60" s="96"/>
      <c r="I60" s="98"/>
      <c r="J60" s="98"/>
      <c r="K60" s="98"/>
      <c r="L60" s="98"/>
      <c r="M60" s="112"/>
      <c r="N60" s="113"/>
    </row>
    <row r="61" spans="4:14" ht="20.25" x14ac:dyDescent="0.3">
      <c r="D61" s="107"/>
      <c r="E61" s="105"/>
      <c r="H61" s="100"/>
      <c r="I61" s="97"/>
      <c r="J61" s="98"/>
      <c r="K61" s="98"/>
      <c r="L61" s="98"/>
      <c r="M61" s="112"/>
      <c r="N61" s="113"/>
    </row>
    <row r="62" spans="4:14" ht="20.25" x14ac:dyDescent="0.3">
      <c r="D62" s="116" t="s">
        <v>107</v>
      </c>
      <c r="E62" s="116"/>
      <c r="I62" s="97"/>
      <c r="J62" s="98"/>
      <c r="K62" s="116" t="s">
        <v>108</v>
      </c>
      <c r="L62" s="116"/>
      <c r="M62" s="117"/>
      <c r="N62" s="113"/>
    </row>
    <row r="63" spans="4:14" x14ac:dyDescent="0.25">
      <c r="D63" s="118"/>
      <c r="E63" s="119"/>
      <c r="I63" s="120"/>
      <c r="J63" s="120"/>
      <c r="K63" s="120"/>
      <c r="L63" s="120"/>
      <c r="M63" s="121"/>
      <c r="N63" s="122"/>
    </row>
    <row r="64" spans="4:14" x14ac:dyDescent="0.25">
      <c r="M64" s="123"/>
      <c r="N64" s="124"/>
    </row>
    <row r="65" spans="6:14" x14ac:dyDescent="0.25">
      <c r="M65" s="123"/>
      <c r="N65" s="124"/>
    </row>
    <row r="68" spans="6:14" ht="20.25" x14ac:dyDescent="0.25">
      <c r="G68" s="106"/>
    </row>
    <row r="71" spans="6:14" x14ac:dyDescent="0.25">
      <c r="G71" s="90"/>
    </row>
    <row r="72" spans="6:14" ht="20.25" x14ac:dyDescent="0.25">
      <c r="F72" s="125"/>
      <c r="G72" s="126"/>
    </row>
    <row r="73" spans="6:14" x14ac:dyDescent="0.25">
      <c r="F73" s="119"/>
      <c r="G73" s="90"/>
    </row>
    <row r="74" spans="6:14" x14ac:dyDescent="0.25">
      <c r="G74" s="90"/>
    </row>
    <row r="75" spans="6:14" x14ac:dyDescent="0.25">
      <c r="G75" s="90"/>
    </row>
  </sheetData>
  <autoFilter ref="A6:P6" xr:uid="{8B8EF139-E1EC-4882-81AE-710FBEE2D918}">
    <sortState xmlns:xlrd2="http://schemas.microsoft.com/office/spreadsheetml/2017/richdata2" ref="D7:O43">
      <sortCondition ref="H6"/>
    </sortState>
  </autoFilter>
  <mergeCells count="8">
    <mergeCell ref="D62:E62"/>
    <mergeCell ref="K62:L62"/>
    <mergeCell ref="D2:N2"/>
    <mergeCell ref="D3:N3"/>
    <mergeCell ref="D4:N4"/>
    <mergeCell ref="D5:N5"/>
    <mergeCell ref="D46:L46"/>
    <mergeCell ref="D47:L47"/>
  </mergeCells>
  <pageMargins left="0.7" right="0.7" top="0.75" bottom="0.75" header="0.3" footer="0.3"/>
  <pageSetup paperSize="5" scale="3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POR PAGAR 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2025-11-13T19:42:50Z</dcterms:created>
  <dcterms:modified xsi:type="dcterms:W3CDTF">2025-11-13T19:43:13Z</dcterms:modified>
</cp:coreProperties>
</file>