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yespejo\OneDrive - INSTITUTO DOMINICANO PARA LA CALIDAD (INDOCAL)\Escritorio\"/>
    </mc:Choice>
  </mc:AlternateContent>
  <xr:revisionPtr revIDLastSave="0" documentId="8_{C77EF473-A2C4-401B-B0DC-D51FE7AC801F}" xr6:coauthVersionLast="47" xr6:coauthVersionMax="47" xr10:uidLastSave="{00000000-0000-0000-0000-000000000000}"/>
  <bookViews>
    <workbookView xWindow="-120" yWindow="-120" windowWidth="29040" windowHeight="15720" xr2:uid="{FED3795B-2A21-4CEA-8238-BAB80BA3FF54}"/>
  </bookViews>
  <sheets>
    <sheet name="CUENTAS POR PAGAR SEPTIEMBRE" sheetId="1" r:id="rId1"/>
  </sheets>
  <definedNames>
    <definedName name="_xlnm._FilterDatabase" localSheetId="0" hidden="1">'CUENTAS POR PAGAR SEPTIEMBRE'!$A$6:$P$6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70" i="1" l="1"/>
  <c r="O70" i="1"/>
  <c r="L70" i="1"/>
  <c r="P69" i="1"/>
  <c r="O69" i="1"/>
  <c r="L69" i="1"/>
  <c r="P68" i="1"/>
  <c r="O68" i="1"/>
  <c r="P67" i="1"/>
  <c r="O67" i="1"/>
  <c r="L67" i="1"/>
  <c r="P66" i="1"/>
  <c r="O66" i="1"/>
  <c r="L66" i="1"/>
  <c r="P65" i="1"/>
  <c r="O65" i="1"/>
  <c r="L65" i="1"/>
  <c r="L71" i="1" s="1"/>
  <c r="D63" i="1"/>
  <c r="G57" i="1"/>
  <c r="O56" i="1"/>
  <c r="L56" i="1" s="1"/>
  <c r="N56" i="1"/>
  <c r="M56" i="1"/>
  <c r="O55" i="1"/>
  <c r="K55" i="1" s="1"/>
  <c r="N55" i="1"/>
  <c r="M55" i="1"/>
  <c r="L55" i="1"/>
  <c r="J55" i="1"/>
  <c r="O54" i="1"/>
  <c r="L54" i="1" s="1"/>
  <c r="N54" i="1"/>
  <c r="M54" i="1"/>
  <c r="O53" i="1"/>
  <c r="K53" i="1" s="1"/>
  <c r="N53" i="1"/>
  <c r="M53" i="1"/>
  <c r="L53" i="1"/>
  <c r="J53" i="1"/>
  <c r="O52" i="1"/>
  <c r="L52" i="1" s="1"/>
  <c r="N52" i="1"/>
  <c r="M52" i="1"/>
  <c r="O51" i="1"/>
  <c r="K51" i="1" s="1"/>
  <c r="N51" i="1"/>
  <c r="M51" i="1"/>
  <c r="L51" i="1"/>
  <c r="J51" i="1"/>
  <c r="O50" i="1"/>
  <c r="L50" i="1" s="1"/>
  <c r="N50" i="1"/>
  <c r="M50" i="1"/>
  <c r="O49" i="1"/>
  <c r="K49" i="1" s="1"/>
  <c r="N49" i="1"/>
  <c r="M49" i="1"/>
  <c r="L49" i="1"/>
  <c r="J49" i="1"/>
  <c r="O48" i="1"/>
  <c r="L48" i="1" s="1"/>
  <c r="L57" i="1" s="1"/>
  <c r="N48" i="1"/>
  <c r="N57" i="1" s="1"/>
  <c r="M48" i="1"/>
  <c r="M57" i="1" s="1"/>
  <c r="G40" i="1"/>
  <c r="F74" i="1" s="1"/>
  <c r="F76" i="1" s="1"/>
  <c r="O38" i="1"/>
  <c r="M38" i="1" s="1"/>
  <c r="N38" i="1"/>
  <c r="I38" i="1"/>
  <c r="I37" i="1"/>
  <c r="O37" i="1" s="1"/>
  <c r="I36" i="1"/>
  <c r="O36" i="1" s="1"/>
  <c r="O35" i="1"/>
  <c r="J35" i="1" s="1"/>
  <c r="N35" i="1"/>
  <c r="M35" i="1"/>
  <c r="L35" i="1"/>
  <c r="K35" i="1"/>
  <c r="I35" i="1"/>
  <c r="I34" i="1"/>
  <c r="O34" i="1" s="1"/>
  <c r="O33" i="1"/>
  <c r="L33" i="1" s="1"/>
  <c r="N33" i="1"/>
  <c r="M33" i="1"/>
  <c r="I33" i="1"/>
  <c r="I32" i="1"/>
  <c r="O32" i="1" s="1"/>
  <c r="O31" i="1"/>
  <c r="N31" i="1" s="1"/>
  <c r="I31" i="1"/>
  <c r="O30" i="1"/>
  <c r="N30" i="1" s="1"/>
  <c r="I30" i="1"/>
  <c r="I29" i="1"/>
  <c r="O29" i="1" s="1"/>
  <c r="O28" i="1"/>
  <c r="K28" i="1" s="1"/>
  <c r="N28" i="1"/>
  <c r="M28" i="1"/>
  <c r="L28" i="1"/>
  <c r="I28" i="1"/>
  <c r="I27" i="1"/>
  <c r="O27" i="1" s="1"/>
  <c r="O26" i="1"/>
  <c r="M26" i="1" s="1"/>
  <c r="N26" i="1"/>
  <c r="I26" i="1"/>
  <c r="I25" i="1"/>
  <c r="O25" i="1" s="1"/>
  <c r="I24" i="1"/>
  <c r="O24" i="1" s="1"/>
  <c r="O23" i="1"/>
  <c r="N23" i="1"/>
  <c r="M23" i="1"/>
  <c r="L23" i="1"/>
  <c r="K23" i="1"/>
  <c r="J23" i="1"/>
  <c r="I23" i="1"/>
  <c r="I22" i="1"/>
  <c r="O22" i="1" s="1"/>
  <c r="O21" i="1"/>
  <c r="L21" i="1" s="1"/>
  <c r="N21" i="1"/>
  <c r="M21" i="1"/>
  <c r="I21" i="1"/>
  <c r="I20" i="1"/>
  <c r="O20" i="1" s="1"/>
  <c r="O19" i="1"/>
  <c r="N19" i="1" s="1"/>
  <c r="I19" i="1"/>
  <c r="O18" i="1"/>
  <c r="N18" i="1" s="1"/>
  <c r="I18" i="1"/>
  <c r="I17" i="1"/>
  <c r="O17" i="1" s="1"/>
  <c r="O16" i="1"/>
  <c r="J16" i="1" s="1"/>
  <c r="N16" i="1"/>
  <c r="M16" i="1"/>
  <c r="L16" i="1"/>
  <c r="K16" i="1"/>
  <c r="I16" i="1"/>
  <c r="I15" i="1"/>
  <c r="O15" i="1" s="1"/>
  <c r="O14" i="1"/>
  <c r="K14" i="1" s="1"/>
  <c r="N14" i="1"/>
  <c r="M14" i="1"/>
  <c r="L14" i="1"/>
  <c r="I14" i="1"/>
  <c r="I13" i="1"/>
  <c r="O13" i="1" s="1"/>
  <c r="O12" i="1"/>
  <c r="M12" i="1" s="1"/>
  <c r="N12" i="1"/>
  <c r="I12" i="1"/>
  <c r="I11" i="1"/>
  <c r="O11" i="1" s="1"/>
  <c r="O10" i="1"/>
  <c r="M10" i="1" s="1"/>
  <c r="N10" i="1"/>
  <c r="I10" i="1"/>
  <c r="O9" i="1"/>
  <c r="M9" i="1" s="1"/>
  <c r="I9" i="1"/>
  <c r="O8" i="1"/>
  <c r="N8" i="1" s="1"/>
  <c r="I8" i="1"/>
  <c r="L7" i="1"/>
  <c r="I7" i="1"/>
  <c r="L15" i="1" l="1"/>
  <c r="J15" i="1"/>
  <c r="N15" i="1"/>
  <c r="M15" i="1"/>
  <c r="L32" i="1"/>
  <c r="J32" i="1"/>
  <c r="K32" i="1"/>
  <c r="M32" i="1"/>
  <c r="N32" i="1"/>
  <c r="K27" i="1"/>
  <c r="J27" i="1"/>
  <c r="L27" i="1"/>
  <c r="N27" i="1"/>
  <c r="M27" i="1"/>
  <c r="N37" i="1"/>
  <c r="M37" i="1"/>
  <c r="K37" i="1"/>
  <c r="L37" i="1"/>
  <c r="J37" i="1"/>
  <c r="L20" i="1"/>
  <c r="K20" i="1"/>
  <c r="J20" i="1"/>
  <c r="N20" i="1"/>
  <c r="M20" i="1"/>
  <c r="L11" i="1"/>
  <c r="J11" i="1"/>
  <c r="M11" i="1"/>
  <c r="N11" i="1"/>
  <c r="J22" i="1"/>
  <c r="K22" i="1"/>
  <c r="M22" i="1"/>
  <c r="N22" i="1"/>
  <c r="L22" i="1"/>
  <c r="J17" i="1"/>
  <c r="N17" i="1"/>
  <c r="K17" i="1"/>
  <c r="M17" i="1"/>
  <c r="L17" i="1"/>
  <c r="J29" i="1"/>
  <c r="N29" i="1"/>
  <c r="L29" i="1"/>
  <c r="M29" i="1"/>
  <c r="K29" i="1"/>
  <c r="M25" i="1"/>
  <c r="K25" i="1"/>
  <c r="J25" i="1"/>
  <c r="L25" i="1"/>
  <c r="N25" i="1"/>
  <c r="N36" i="1"/>
  <c r="K36" i="1"/>
  <c r="M36" i="1"/>
  <c r="J36" i="1"/>
  <c r="L36" i="1"/>
  <c r="L13" i="1"/>
  <c r="J13" i="1"/>
  <c r="N13" i="1"/>
  <c r="M13" i="1"/>
  <c r="J34" i="1"/>
  <c r="L34" i="1"/>
  <c r="M34" i="1"/>
  <c r="K34" i="1"/>
  <c r="N34" i="1"/>
  <c r="N24" i="1"/>
  <c r="M24" i="1"/>
  <c r="J24" i="1"/>
  <c r="L24" i="1"/>
  <c r="K24" i="1"/>
  <c r="J8" i="1"/>
  <c r="J10" i="1"/>
  <c r="K19" i="1"/>
  <c r="J26" i="1"/>
  <c r="K31" i="1"/>
  <c r="J38" i="1"/>
  <c r="N9" i="1"/>
  <c r="N40" i="1" s="1"/>
  <c r="J19" i="1"/>
  <c r="J31" i="1"/>
  <c r="K8" i="1"/>
  <c r="K10" i="1"/>
  <c r="J14" i="1"/>
  <c r="L19" i="1"/>
  <c r="J21" i="1"/>
  <c r="K26" i="1"/>
  <c r="L31" i="1"/>
  <c r="J33" i="1"/>
  <c r="K38" i="1"/>
  <c r="J48" i="1"/>
  <c r="J50" i="1"/>
  <c r="J52" i="1"/>
  <c r="J54" i="1"/>
  <c r="J56" i="1"/>
  <c r="L8" i="1"/>
  <c r="L40" i="1" s="1"/>
  <c r="J12" i="1"/>
  <c r="M8" i="1"/>
  <c r="L10" i="1"/>
  <c r="L12" i="1"/>
  <c r="M19" i="1"/>
  <c r="K21" i="1"/>
  <c r="L26" i="1"/>
  <c r="J28" i="1"/>
  <c r="M31" i="1"/>
  <c r="K33" i="1"/>
  <c r="L38" i="1"/>
  <c r="K48" i="1"/>
  <c r="K50" i="1"/>
  <c r="K52" i="1"/>
  <c r="K54" i="1"/>
  <c r="K56" i="1"/>
  <c r="K18" i="1"/>
  <c r="J18" i="1"/>
  <c r="K30" i="1"/>
  <c r="J9" i="1"/>
  <c r="L18" i="1"/>
  <c r="L9" i="1"/>
  <c r="M18" i="1"/>
  <c r="M30" i="1"/>
  <c r="J30" i="1"/>
  <c r="L30" i="1"/>
  <c r="K40" i="1" l="1"/>
  <c r="M40" i="1"/>
  <c r="J40" i="1"/>
  <c r="O40" i="1" s="1"/>
  <c r="K57" i="1"/>
  <c r="J57" i="1"/>
</calcChain>
</file>

<file path=xl/sharedStrings.xml><?xml version="1.0" encoding="utf-8"?>
<sst xmlns="http://schemas.openxmlformats.org/spreadsheetml/2006/main" count="160" uniqueCount="122">
  <si>
    <t>INSTITUTO DOMINICANA PARA LA CALIDAD</t>
  </si>
  <si>
    <t>RELACIÓN DE FACTURAS PENDIENTES DE PAGO</t>
  </si>
  <si>
    <t>VALORES EN RD$</t>
  </si>
  <si>
    <t>NCF: No.</t>
  </si>
  <si>
    <t>PROVEEDOR</t>
  </si>
  <si>
    <t>CONCEPTO</t>
  </si>
  <si>
    <t>MONTO</t>
  </si>
  <si>
    <t>FECHA FACTURA</t>
  </si>
  <si>
    <t>FECHA DE VENCIMIENTO</t>
  </si>
  <si>
    <t>NO VENCIDAS</t>
  </si>
  <si>
    <t>1-30 días</t>
  </si>
  <si>
    <t>31-60 días</t>
  </si>
  <si>
    <t>61-90 días</t>
  </si>
  <si>
    <t>91-Más días</t>
  </si>
  <si>
    <t>DIAS</t>
  </si>
  <si>
    <t>B1500000129</t>
  </si>
  <si>
    <t>BRYMADA</t>
  </si>
  <si>
    <t>COMPRA DE MATERIAL DE LIMPIEZA</t>
  </si>
  <si>
    <t>B1500000085</t>
  </si>
  <si>
    <t>INDUSTRIAS METALICAS CARIBE</t>
  </si>
  <si>
    <t>SERVICIOS PRUEBA HIDROSTATICA</t>
  </si>
  <si>
    <t>181,130.00</t>
  </si>
  <si>
    <t>E450000012153</t>
  </si>
  <si>
    <t>CAASD</t>
  </si>
  <si>
    <t>SERVICIO DE AGUA POTABLE</t>
  </si>
  <si>
    <t>B1500001043</t>
  </si>
  <si>
    <t>FRESCO DEL HORNO</t>
  </si>
  <si>
    <t>SERVICIO DE BIZCOCHO</t>
  </si>
  <si>
    <t>B1500000555</t>
  </si>
  <si>
    <t>JULIO COLON &amp; ASOCIADOS</t>
  </si>
  <si>
    <t>SERVICIO DE LIMPIEZA Y MANTENIMIENTO</t>
  </si>
  <si>
    <t>8,260.00</t>
  </si>
  <si>
    <t>B1500000556</t>
  </si>
  <si>
    <t>SERVICIO PARA MANTENIMIENTO DE AIRES ACONDICIONADOS</t>
  </si>
  <si>
    <t>5,900.00</t>
  </si>
  <si>
    <t>B1500000554</t>
  </si>
  <si>
    <t>B1500000140</t>
  </si>
  <si>
    <t>SERVICIO DE MATERIAL DE LIMPIEZA</t>
  </si>
  <si>
    <t>B1500000086</t>
  </si>
  <si>
    <t>B1500000012</t>
  </si>
  <si>
    <t>SARDIS MAIYELINES GARCIAS</t>
  </si>
  <si>
    <t>SERVICIOS DE AUDITORIA</t>
  </si>
  <si>
    <t>B1500000564</t>
  </si>
  <si>
    <t>B1500000563</t>
  </si>
  <si>
    <t>E450000000847</t>
  </si>
  <si>
    <t>BONANZA DOMINICANA</t>
  </si>
  <si>
    <t>SERVICIO DE MANTENIMIENTO PARA CAMIONETAS</t>
  </si>
  <si>
    <t>10,321.58</t>
  </si>
  <si>
    <t>B1500000872</t>
  </si>
  <si>
    <t>MOTO MARITZA</t>
  </si>
  <si>
    <t>SERVICIOS DE MANTENIMMIENTO PARA MOTOCICLETAS</t>
  </si>
  <si>
    <t>135,269.30</t>
  </si>
  <si>
    <t>B1500000566</t>
  </si>
  <si>
    <t>CONTRATACION DE SERVICIO PARA MANTENIMIENTOS DE LSO AIRES ACONDICIONADOS</t>
  </si>
  <si>
    <t>22,420.00</t>
  </si>
  <si>
    <t>B1500000236</t>
  </si>
  <si>
    <t>ODAC</t>
  </si>
  <si>
    <t>SERVICIO DE EVALUACION DE SEGUIMIENTO2</t>
  </si>
  <si>
    <t>E450000000867</t>
  </si>
  <si>
    <t>DHL DOMINICANA</t>
  </si>
  <si>
    <t>SERVICIO DE ENVIO DE MUESTRA</t>
  </si>
  <si>
    <t>B1500004006</t>
  </si>
  <si>
    <t>JARDIN ILUSIONES</t>
  </si>
  <si>
    <t>SERVICIO DE CORONA FUNEBRE</t>
  </si>
  <si>
    <t>9,735.00</t>
  </si>
  <si>
    <t>E450000000876</t>
  </si>
  <si>
    <t>17,823.38</t>
  </si>
  <si>
    <t>B1500000074</t>
  </si>
  <si>
    <t>JUNCO ACADEMY SERVICE PUBLICIDAD</t>
  </si>
  <si>
    <t>SERVICIO DE PODIUM</t>
  </si>
  <si>
    <t>E450000000873</t>
  </si>
  <si>
    <t>E450000001428</t>
  </si>
  <si>
    <t>EDITORA LISTIN DIARIO</t>
  </si>
  <si>
    <t>SERVICIO DE PUBLICACION</t>
  </si>
  <si>
    <t>73,868.00</t>
  </si>
  <si>
    <t>E450000000740</t>
  </si>
  <si>
    <t>EDITORA EL HOY / PERIODICO EL DIA</t>
  </si>
  <si>
    <t>SERVICIO DE PULICACION</t>
  </si>
  <si>
    <t>98,252.70</t>
  </si>
  <si>
    <t>E450000006022</t>
  </si>
  <si>
    <t>DIPSA</t>
  </si>
  <si>
    <t>COMPRA DE GASOIL OPTIMO</t>
  </si>
  <si>
    <t>E450000000052</t>
  </si>
  <si>
    <t>SOL TRADES</t>
  </si>
  <si>
    <t xml:space="preserve">COMPRA DE TELEVISOR SMART TCL </t>
  </si>
  <si>
    <t>193,172.40</t>
  </si>
  <si>
    <t>B1500004003</t>
  </si>
  <si>
    <t>B1500000403</t>
  </si>
  <si>
    <t>ROMAN PAREDES INDUSTRIAL</t>
  </si>
  <si>
    <t>COMPRA DE CAFETERA BLACK</t>
  </si>
  <si>
    <t>E450000091363</t>
  </si>
  <si>
    <t>CLARO</t>
  </si>
  <si>
    <t>SERVICO DE TELEFONICO SEPT. 28</t>
  </si>
  <si>
    <t>E450000000878</t>
  </si>
  <si>
    <t>B1500000128</t>
  </si>
  <si>
    <t>ALEMI MULTISERVICIOS</t>
  </si>
  <si>
    <t>COMPRA DE UTILES DE SEGURIDAD</t>
  </si>
  <si>
    <t>E450000062237</t>
  </si>
  <si>
    <t>EDESUR</t>
  </si>
  <si>
    <t>PAGO SERVICIO DE ENERGIA ELECTRICA</t>
  </si>
  <si>
    <t>B1500000087</t>
  </si>
  <si>
    <t>TOTAL</t>
  </si>
  <si>
    <t xml:space="preserve">RELACION DE FACTURA FONDO LIQUIDABLE </t>
  </si>
  <si>
    <t>AL 30/11/2024</t>
  </si>
  <si>
    <t>0-30 días</t>
  </si>
  <si>
    <t xml:space="preserve">TOTAL </t>
  </si>
  <si>
    <t>PROVEEDORES INTERNACIONALES</t>
  </si>
  <si>
    <t>COMPROBANTE</t>
  </si>
  <si>
    <t>ABONO</t>
  </si>
  <si>
    <t>LIBRAMIENTO</t>
  </si>
  <si>
    <t>TIPO DE MODEDA</t>
  </si>
  <si>
    <t>EQUIVALENTE EN PESO</t>
  </si>
  <si>
    <t>TASA DE CAMBIO  AL 30/04/2025</t>
  </si>
  <si>
    <t>OBSERVACION</t>
  </si>
  <si>
    <t>DÓLAR</t>
  </si>
  <si>
    <t>CHF</t>
  </si>
  <si>
    <t>C</t>
  </si>
  <si>
    <t>CUENTA POR PAGAR PROVEEDORES</t>
  </si>
  <si>
    <t>CUENTA POR PAGAR NOMINAS</t>
  </si>
  <si>
    <t>TOTAL ADEUDADO</t>
  </si>
  <si>
    <t>ELABORADO POR:</t>
  </si>
  <si>
    <t>APROBADO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</si>
</sst>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dd/mm/yyyy;@"/>
    <numFmt numFmtId="165" formatCode="[$-409]d\-mmm\-yy;@"/>
    <numFmt numFmtId="166" formatCode="_(* #,##0.0000_);_(* \(#,##0.0000\);_(* &quot;-&quot;??_);_(@_)"/>
    <numFmt numFmtId="167" formatCode="dd/mm/yy;@"/>
    <numFmt numFmtId="168" formatCode="&quot;RD$&quot;#,##0.00"/>
    <numFmt numFmtId="169" formatCode="[$$-1C0A]#,##0.00_);\([$$-1C0A]#,##0.00\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6"/>
      <name val="Times New Roman"/>
      <family val="1"/>
    </font>
    <font>
      <b/>
      <sz val="16"/>
      <color theme="1"/>
      <name val="Times New Roman"/>
      <family val="1"/>
    </font>
    <font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name val="Aptos Narrow"/>
      <family val="2"/>
      <scheme val="minor"/>
    </font>
    <font>
      <sz val="12"/>
      <name val="Aptos Narrow"/>
      <family val="2"/>
      <scheme val="minor"/>
    </font>
    <font>
      <sz val="9"/>
      <name val="Times New Roman"/>
      <family val="1"/>
    </font>
    <font>
      <sz val="14"/>
      <name val="Times New Roman"/>
      <family val="1"/>
    </font>
    <font>
      <sz val="9"/>
      <color theme="1"/>
      <name val="Times New Roman"/>
      <family val="1"/>
    </font>
    <font>
      <sz val="11"/>
      <name val="Aptos Narrow"/>
      <family val="2"/>
      <scheme val="minor"/>
    </font>
    <font>
      <b/>
      <sz val="9"/>
      <name val="Times New Roman"/>
      <family val="1"/>
    </font>
    <font>
      <sz val="16"/>
      <color theme="1"/>
      <name val="Times New Roman"/>
      <family val="1"/>
    </font>
    <font>
      <sz val="16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26"/>
      </patternFill>
    </fill>
    <fill>
      <patternFill patternType="solid">
        <fgColor theme="5" tint="0.79998168889431442"/>
        <bgColor indexed="2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164" fontId="4" fillId="0" borderId="1" xfId="1" applyNumberFormat="1" applyFont="1" applyFill="1" applyBorder="1" applyAlignment="1">
      <alignment horizontal="center" wrapText="1"/>
    </xf>
    <xf numFmtId="164" fontId="4" fillId="0" borderId="1" xfId="1" applyNumberFormat="1" applyFont="1" applyFill="1" applyBorder="1" applyAlignment="1">
      <alignment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43" fontId="6" fillId="0" borderId="5" xfId="1" applyFont="1" applyFill="1" applyBorder="1" applyAlignment="1">
      <alignment horizontal="right" vertical="center" wrapText="1"/>
    </xf>
    <xf numFmtId="164" fontId="6" fillId="0" borderId="5" xfId="0" applyNumberFormat="1" applyFont="1" applyBorder="1" applyAlignment="1">
      <alignment horizontal="center" vertical="center" wrapText="1"/>
    </xf>
    <xf numFmtId="43" fontId="6" fillId="0" borderId="5" xfId="1" applyFont="1" applyFill="1" applyBorder="1" applyAlignment="1">
      <alignment wrapText="1"/>
    </xf>
    <xf numFmtId="43" fontId="6" fillId="0" borderId="5" xfId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0" fillId="0" borderId="0" xfId="0" applyAlignment="1">
      <alignment wrapText="1"/>
    </xf>
    <xf numFmtId="43" fontId="6" fillId="0" borderId="5" xfId="1" applyFont="1" applyFill="1" applyBorder="1" applyAlignment="1">
      <alignment vertical="center" wrapText="1"/>
    </xf>
    <xf numFmtId="0" fontId="0" fillId="0" borderId="5" xfId="0" applyBorder="1"/>
    <xf numFmtId="0" fontId="6" fillId="0" borderId="5" xfId="0" applyFont="1" applyBorder="1" applyAlignment="1">
      <alignment horizontal="left" vertical="center"/>
    </xf>
    <xf numFmtId="43" fontId="6" fillId="0" borderId="6" xfId="1" applyFont="1" applyFill="1" applyBorder="1" applyAlignment="1">
      <alignment horizontal="right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43" fontId="6" fillId="0" borderId="0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 wrapText="1"/>
    </xf>
    <xf numFmtId="43" fontId="6" fillId="0" borderId="5" xfId="1" applyFont="1" applyFill="1" applyBorder="1" applyAlignment="1">
      <alignment horizontal="right" vertical="center"/>
    </xf>
    <xf numFmtId="164" fontId="6" fillId="0" borderId="5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43" fontId="4" fillId="0" borderId="5" xfId="1" applyFont="1" applyFill="1" applyBorder="1" applyAlignment="1">
      <alignment vertical="center" wrapText="1"/>
    </xf>
    <xf numFmtId="165" fontId="8" fillId="0" borderId="5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43" fontId="8" fillId="0" borderId="0" xfId="1" applyFont="1" applyFill="1" applyBorder="1" applyAlignment="1">
      <alignment vertical="center" wrapText="1"/>
    </xf>
    <xf numFmtId="165" fontId="8" fillId="0" borderId="0" xfId="0" applyNumberFormat="1" applyFont="1" applyAlignment="1">
      <alignment horizontal="center" wrapText="1"/>
    </xf>
    <xf numFmtId="43" fontId="9" fillId="0" borderId="0" xfId="1" applyFont="1" applyFill="1" applyBorder="1"/>
    <xf numFmtId="43" fontId="9" fillId="0" borderId="0" xfId="1" applyFont="1" applyFill="1" applyBorder="1" applyAlignment="1">
      <alignment horizontal="center"/>
    </xf>
    <xf numFmtId="43" fontId="9" fillId="0" borderId="0" xfId="1" applyFont="1" applyFill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43" fontId="10" fillId="0" borderId="0" xfId="0" applyNumberFormat="1" applyFont="1"/>
    <xf numFmtId="43" fontId="8" fillId="0" borderId="0" xfId="0" applyNumberFormat="1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43" fontId="4" fillId="0" borderId="0" xfId="1" applyFont="1" applyFill="1" applyBorder="1" applyAlignment="1">
      <alignment horizont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43" fontId="6" fillId="0" borderId="5" xfId="1" applyFont="1" applyFill="1" applyBorder="1" applyAlignment="1">
      <alignment horizontal="center" wrapText="1"/>
    </xf>
    <xf numFmtId="0" fontId="0" fillId="3" borderId="0" xfId="0" applyFill="1"/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3" fontId="4" fillId="0" borderId="5" xfId="0" applyNumberFormat="1" applyFont="1" applyBorder="1"/>
    <xf numFmtId="43" fontId="4" fillId="0" borderId="5" xfId="0" applyNumberFormat="1" applyFont="1" applyBorder="1" applyAlignment="1">
      <alignment wrapText="1"/>
    </xf>
    <xf numFmtId="2" fontId="4" fillId="0" borderId="5" xfId="0" applyNumberFormat="1" applyFont="1" applyBorder="1" applyAlignment="1">
      <alignment horizontal="center" wrapText="1"/>
    </xf>
    <xf numFmtId="0" fontId="8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center" vertical="center" wrapText="1"/>
    </xf>
    <xf numFmtId="43" fontId="11" fillId="0" borderId="0" xfId="1" applyFont="1" applyFill="1" applyBorder="1" applyAlignment="1">
      <alignment horizontal="center" wrapText="1"/>
    </xf>
    <xf numFmtId="165" fontId="11" fillId="0" borderId="0" xfId="0" applyNumberFormat="1" applyFont="1" applyAlignment="1">
      <alignment horizontal="center" wrapText="1"/>
    </xf>
    <xf numFmtId="43" fontId="11" fillId="0" borderId="0" xfId="1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164" fontId="4" fillId="0" borderId="11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43" fontId="4" fillId="4" borderId="5" xfId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166" fontId="6" fillId="0" borderId="5" xfId="1" applyNumberFormat="1" applyFont="1" applyFill="1" applyBorder="1" applyAlignment="1">
      <alignment horizontal="center" wrapText="1"/>
    </xf>
    <xf numFmtId="15" fontId="12" fillId="0" borderId="5" xfId="0" applyNumberFormat="1" applyFont="1" applyBorder="1" applyAlignment="1">
      <alignment horizontal="center" wrapText="1"/>
    </xf>
    <xf numFmtId="164" fontId="0" fillId="0" borderId="0" xfId="0" applyNumberFormat="1"/>
    <xf numFmtId="0" fontId="12" fillId="0" borderId="5" xfId="0" applyFont="1" applyBorder="1" applyAlignment="1">
      <alignment horizontal="center" wrapText="1"/>
    </xf>
    <xf numFmtId="167" fontId="6" fillId="0" borderId="5" xfId="0" applyNumberFormat="1" applyFont="1" applyBorder="1" applyAlignment="1">
      <alignment horizontal="center" vertical="center" wrapText="1"/>
    </xf>
    <xf numFmtId="0" fontId="13" fillId="0" borderId="0" xfId="0" applyFont="1"/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3" fontId="4" fillId="0" borderId="5" xfId="1" applyFont="1" applyFill="1" applyBorder="1" applyAlignment="1">
      <alignment vertical="center"/>
    </xf>
    <xf numFmtId="0" fontId="12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wrapText="1"/>
    </xf>
    <xf numFmtId="0" fontId="14" fillId="0" borderId="0" xfId="0" applyFont="1"/>
    <xf numFmtId="0" fontId="11" fillId="0" borderId="0" xfId="0" applyFont="1"/>
    <xf numFmtId="168" fontId="15" fillId="0" borderId="0" xfId="1" applyNumberFormat="1" applyFont="1" applyFill="1" applyBorder="1" applyAlignment="1">
      <alignment horizontal="center" wrapText="1"/>
    </xf>
    <xf numFmtId="0" fontId="5" fillId="0" borderId="0" xfId="0" applyFont="1" applyAlignment="1">
      <alignment horizontal="right"/>
    </xf>
    <xf numFmtId="169" fontId="4" fillId="0" borderId="5" xfId="1" applyNumberFormat="1" applyFont="1" applyFill="1" applyBorder="1" applyAlignment="1">
      <alignment horizontal="right"/>
    </xf>
    <xf numFmtId="43" fontId="16" fillId="0" borderId="0" xfId="0" applyNumberFormat="1" applyFont="1"/>
    <xf numFmtId="0" fontId="16" fillId="0" borderId="0" xfId="0" applyFont="1"/>
    <xf numFmtId="0" fontId="16" fillId="0" borderId="0" xfId="0" applyFont="1" applyAlignment="1">
      <alignment horizontal="left" vertical="top" wrapText="1"/>
    </xf>
    <xf numFmtId="43" fontId="16" fillId="0" borderId="0" xfId="1" applyFont="1" applyBorder="1" applyAlignme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16" fillId="3" borderId="0" xfId="0" applyFont="1" applyFill="1"/>
    <xf numFmtId="43" fontId="16" fillId="0" borderId="0" xfId="1" applyFont="1" applyAlignment="1">
      <alignment vertical="center"/>
    </xf>
    <xf numFmtId="0" fontId="5" fillId="0" borderId="0" xfId="0" applyFont="1" applyAlignment="1">
      <alignment horizontal="right"/>
    </xf>
    <xf numFmtId="43" fontId="5" fillId="3" borderId="0" xfId="0" applyNumberFormat="1" applyFont="1" applyFill="1" applyAlignment="1">
      <alignment horizontal="right" vertical="center"/>
    </xf>
    <xf numFmtId="0" fontId="5" fillId="0" borderId="0" xfId="0" applyFont="1" applyAlignment="1">
      <alignment vertical="top"/>
    </xf>
    <xf numFmtId="43" fontId="16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top"/>
    </xf>
    <xf numFmtId="0" fontId="17" fillId="0" borderId="0" xfId="0" applyFont="1"/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350383</xdr:colOff>
      <xdr:row>82</xdr:row>
      <xdr:rowOff>1700</xdr:rowOff>
    </xdr:from>
    <xdr:to>
      <xdr:col>4</xdr:col>
      <xdr:colOff>4918981</xdr:colOff>
      <xdr:row>82</xdr:row>
      <xdr:rowOff>1700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16AE5294-0B96-4BF1-83B7-22BAD27C88EB}"/>
            </a:ext>
          </a:extLst>
        </xdr:cNvPr>
        <xdr:cNvCxnSpPr/>
      </xdr:nvCxnSpPr>
      <xdr:spPr>
        <a:xfrm>
          <a:off x="712333" y="14527325"/>
          <a:ext cx="6664098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530678</xdr:colOff>
      <xdr:row>81</xdr:row>
      <xdr:rowOff>258535</xdr:rowOff>
    </xdr:from>
    <xdr:to>
      <xdr:col>4</xdr:col>
      <xdr:colOff>4122964</xdr:colOff>
      <xdr:row>81</xdr:row>
      <xdr:rowOff>258535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9575EF34-3BB6-4F59-B7E0-5435C1C689E7}"/>
            </a:ext>
          </a:extLst>
        </xdr:cNvPr>
        <xdr:cNvCxnSpPr/>
      </xdr:nvCxnSpPr>
      <xdr:spPr>
        <a:xfrm>
          <a:off x="892628" y="14517460"/>
          <a:ext cx="608783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734785</xdr:colOff>
      <xdr:row>81</xdr:row>
      <xdr:rowOff>258535</xdr:rowOff>
    </xdr:from>
    <xdr:to>
      <xdr:col>13</xdr:col>
      <xdr:colOff>816428</xdr:colOff>
      <xdr:row>81</xdr:row>
      <xdr:rowOff>258535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3BDE4477-4151-4F04-8722-621A91A91440}"/>
            </a:ext>
          </a:extLst>
        </xdr:cNvPr>
        <xdr:cNvCxnSpPr/>
      </xdr:nvCxnSpPr>
      <xdr:spPr>
        <a:xfrm>
          <a:off x="21013510" y="14517460"/>
          <a:ext cx="6072868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F738B-22F6-4FCC-AF15-3CFFF586F827}">
  <sheetPr>
    <pageSetUpPr fitToPage="1"/>
  </sheetPr>
  <dimension ref="A1:P87"/>
  <sheetViews>
    <sheetView tabSelected="1" topLeftCell="C1" zoomScale="80" zoomScaleNormal="80" workbookViewId="0">
      <selection activeCell="F13" sqref="F13"/>
    </sheetView>
  </sheetViews>
  <sheetFormatPr baseColWidth="10" defaultColWidth="11.42578125" defaultRowHeight="15" x14ac:dyDescent="0.25"/>
  <cols>
    <col min="1" max="2" width="0" hidden="1" customWidth="1"/>
    <col min="3" max="3" width="5.42578125" customWidth="1"/>
    <col min="4" max="4" width="37.42578125" customWidth="1"/>
    <col min="5" max="5" width="67.7109375" customWidth="1"/>
    <col min="6" max="6" width="76" customWidth="1"/>
    <col min="7" max="7" width="64.28515625" customWidth="1"/>
    <col min="8" max="8" width="25.5703125" customWidth="1"/>
    <col min="9" max="9" width="27.7109375" customWidth="1"/>
    <col min="10" max="10" width="25.7109375" customWidth="1"/>
    <col min="11" max="11" width="24" customWidth="1"/>
    <col min="12" max="12" width="21.85546875" customWidth="1"/>
    <col min="13" max="13" width="18.28515625" style="113" customWidth="1"/>
    <col min="14" max="14" width="27.42578125" style="114" customWidth="1"/>
    <col min="15" max="15" width="24.7109375" customWidth="1"/>
    <col min="16" max="16" width="13.140625" customWidth="1"/>
  </cols>
  <sheetData>
    <row r="1" spans="1:15" x14ac:dyDescent="0.25">
      <c r="D1" s="1"/>
      <c r="E1" s="1"/>
      <c r="F1" s="1"/>
      <c r="G1" s="1"/>
      <c r="H1" s="1"/>
      <c r="I1" s="1"/>
      <c r="J1" s="1"/>
      <c r="K1" s="1"/>
      <c r="L1" s="1"/>
      <c r="M1" s="2"/>
      <c r="N1" s="3"/>
    </row>
    <row r="2" spans="1:15" ht="20.25" x14ac:dyDescent="0.3">
      <c r="D2" s="4" t="s">
        <v>0</v>
      </c>
      <c r="E2" s="4"/>
      <c r="F2" s="4"/>
      <c r="G2" s="4"/>
      <c r="H2" s="4"/>
      <c r="I2" s="4"/>
      <c r="J2" s="4"/>
      <c r="K2" s="4"/>
      <c r="L2" s="4"/>
      <c r="M2" s="4"/>
      <c r="N2" s="4"/>
    </row>
    <row r="3" spans="1:15" ht="20.25" x14ac:dyDescent="0.3">
      <c r="D3" s="4" t="s">
        <v>1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5" ht="20.25" x14ac:dyDescent="0.3">
      <c r="D4" s="4" t="s">
        <v>2</v>
      </c>
      <c r="E4" s="4"/>
      <c r="F4" s="4"/>
      <c r="G4" s="4"/>
      <c r="H4" s="4"/>
      <c r="I4" s="4"/>
      <c r="J4" s="4"/>
      <c r="K4" s="4"/>
      <c r="L4" s="4"/>
      <c r="M4" s="4"/>
      <c r="N4" s="4"/>
    </row>
    <row r="5" spans="1:15" ht="21" thickBot="1" x14ac:dyDescent="0.35">
      <c r="D5" s="5">
        <v>45930</v>
      </c>
      <c r="E5" s="5"/>
      <c r="F5" s="5"/>
      <c r="G5" s="5"/>
      <c r="H5" s="5"/>
      <c r="I5" s="5"/>
      <c r="J5" s="5"/>
      <c r="K5" s="5"/>
      <c r="L5" s="5"/>
      <c r="M5" s="5"/>
      <c r="N5" s="5"/>
      <c r="O5" s="6"/>
    </row>
    <row r="6" spans="1:15" ht="41.25" thickBot="1" x14ac:dyDescent="0.3">
      <c r="D6" s="7" t="s">
        <v>3</v>
      </c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</row>
    <row r="7" spans="1:15" s="10" customFormat="1" ht="20.25" x14ac:dyDescent="0.3">
      <c r="D7" s="11" t="s">
        <v>15</v>
      </c>
      <c r="E7" s="12" t="s">
        <v>16</v>
      </c>
      <c r="F7" s="12" t="s">
        <v>17</v>
      </c>
      <c r="G7" s="13">
        <v>135824.79</v>
      </c>
      <c r="H7" s="14">
        <v>45856</v>
      </c>
      <c r="I7" s="14">
        <f t="shared" ref="I7:I38" si="0">+H7+30</f>
        <v>45886</v>
      </c>
      <c r="J7" s="15"/>
      <c r="K7" s="16"/>
      <c r="L7" s="15">
        <f>+G7</f>
        <v>135824.79</v>
      </c>
      <c r="M7" s="16"/>
      <c r="N7" s="16"/>
      <c r="O7" s="17"/>
    </row>
    <row r="8" spans="1:15" s="10" customFormat="1" ht="20.25" x14ac:dyDescent="0.3">
      <c r="D8" s="11" t="s">
        <v>18</v>
      </c>
      <c r="E8" s="12" t="s">
        <v>19</v>
      </c>
      <c r="F8" s="12" t="s">
        <v>20</v>
      </c>
      <c r="G8" s="13" t="s">
        <v>21</v>
      </c>
      <c r="H8" s="14">
        <v>45869</v>
      </c>
      <c r="I8" s="14">
        <f t="shared" si="0"/>
        <v>45899</v>
      </c>
      <c r="J8" s="15">
        <f t="shared" ref="J8:J38" si="1">+IF(O8&lt;=0,G8,0)</f>
        <v>0</v>
      </c>
      <c r="K8" s="16">
        <f>+IF(AND(O8&gt;=1,O8&lt;=30),G8,0)</f>
        <v>0</v>
      </c>
      <c r="L8" s="15" t="str">
        <f>+IF(AND(O8&gt;=31,O8&lt;=60),G8,0)</f>
        <v>181,130.00</v>
      </c>
      <c r="M8" s="16">
        <f t="shared" ref="M8:M38" si="2">+IF(AND(O8&gt;60,O8&lt;=90),G8,0)</f>
        <v>0</v>
      </c>
      <c r="N8" s="16">
        <f t="shared" ref="N8:N38" si="3">+IF(O8&gt;91,G8,0)</f>
        <v>0</v>
      </c>
      <c r="O8" s="17">
        <f t="shared" ref="O8:O38" si="4">+$D$5-I8</f>
        <v>31</v>
      </c>
    </row>
    <row r="9" spans="1:15" s="18" customFormat="1" ht="20.25" x14ac:dyDescent="0.3">
      <c r="D9" s="11" t="s">
        <v>22</v>
      </c>
      <c r="E9" s="12" t="s">
        <v>23</v>
      </c>
      <c r="F9" s="12" t="s">
        <v>24</v>
      </c>
      <c r="G9" s="19">
        <v>1000.8</v>
      </c>
      <c r="H9" s="14">
        <v>45870</v>
      </c>
      <c r="I9" s="14">
        <f t="shared" si="0"/>
        <v>45900</v>
      </c>
      <c r="J9" s="15">
        <f t="shared" si="1"/>
        <v>0</v>
      </c>
      <c r="K9" s="20"/>
      <c r="L9" s="16">
        <f>+IF(AND(O9&gt;=1,O9&lt;=30),G9,0)</f>
        <v>1000.8</v>
      </c>
      <c r="M9" s="16">
        <f t="shared" si="2"/>
        <v>0</v>
      </c>
      <c r="N9" s="16">
        <f t="shared" si="3"/>
        <v>0</v>
      </c>
      <c r="O9" s="17">
        <f t="shared" si="4"/>
        <v>30</v>
      </c>
    </row>
    <row r="10" spans="1:15" s="18" customFormat="1" ht="39" customHeight="1" x14ac:dyDescent="0.3">
      <c r="A10"/>
      <c r="B10"/>
      <c r="D10" s="11" t="s">
        <v>25</v>
      </c>
      <c r="E10" s="21" t="s">
        <v>26</v>
      </c>
      <c r="F10" s="12" t="s">
        <v>27</v>
      </c>
      <c r="G10" s="19">
        <v>21750.37</v>
      </c>
      <c r="H10" s="14">
        <v>45880</v>
      </c>
      <c r="I10" s="14">
        <f t="shared" si="0"/>
        <v>45910</v>
      </c>
      <c r="J10" s="15">
        <f t="shared" si="1"/>
        <v>0</v>
      </c>
      <c r="K10" s="16">
        <f>+IF(AND(O10&gt;=1,O10&lt;=30),G10,0)</f>
        <v>21750.37</v>
      </c>
      <c r="L10" s="15">
        <f>+IF(AND(O10&gt;=31,O10&lt;=60),G10,0)</f>
        <v>0</v>
      </c>
      <c r="M10" s="16">
        <f t="shared" si="2"/>
        <v>0</v>
      </c>
      <c r="N10" s="16">
        <f t="shared" si="3"/>
        <v>0</v>
      </c>
      <c r="O10" s="17">
        <f t="shared" si="4"/>
        <v>20</v>
      </c>
    </row>
    <row r="11" spans="1:15" s="18" customFormat="1" ht="20.25" customHeight="1" x14ac:dyDescent="0.3">
      <c r="A11"/>
      <c r="B11"/>
      <c r="D11" s="11" t="s">
        <v>28</v>
      </c>
      <c r="E11" s="12" t="s">
        <v>29</v>
      </c>
      <c r="F11" s="12" t="s">
        <v>30</v>
      </c>
      <c r="G11" s="13" t="s">
        <v>31</v>
      </c>
      <c r="H11" s="14">
        <v>45888</v>
      </c>
      <c r="I11" s="14">
        <f t="shared" si="0"/>
        <v>45918</v>
      </c>
      <c r="J11" s="15">
        <f t="shared" si="1"/>
        <v>0</v>
      </c>
      <c r="K11" s="20"/>
      <c r="L11" s="16" t="str">
        <f>+IF(AND(O11&gt;=1,O11&lt;=30),G11,0)</f>
        <v>8,260.00</v>
      </c>
      <c r="M11" s="16">
        <f t="shared" si="2"/>
        <v>0</v>
      </c>
      <c r="N11" s="16">
        <f t="shared" si="3"/>
        <v>0</v>
      </c>
      <c r="O11" s="17">
        <f t="shared" si="4"/>
        <v>12</v>
      </c>
    </row>
    <row r="12" spans="1:15" s="18" customFormat="1" ht="20.25" customHeight="1" x14ac:dyDescent="0.3">
      <c r="A12"/>
      <c r="B12"/>
      <c r="D12" s="11" t="s">
        <v>32</v>
      </c>
      <c r="E12" s="12" t="s">
        <v>29</v>
      </c>
      <c r="F12" s="12" t="s">
        <v>33</v>
      </c>
      <c r="G12" s="13" t="s">
        <v>34</v>
      </c>
      <c r="H12" s="14">
        <v>45888</v>
      </c>
      <c r="I12" s="14">
        <f t="shared" si="0"/>
        <v>45918</v>
      </c>
      <c r="J12" s="15">
        <f t="shared" si="1"/>
        <v>0</v>
      </c>
      <c r="K12" s="20"/>
      <c r="L12" s="16" t="str">
        <f>+IF(AND(O12&gt;=1,O12&lt;=30),G12,0)</f>
        <v>5,900.00</v>
      </c>
      <c r="M12" s="16">
        <f t="shared" si="2"/>
        <v>0</v>
      </c>
      <c r="N12" s="16">
        <f t="shared" si="3"/>
        <v>0</v>
      </c>
      <c r="O12" s="17">
        <f t="shared" si="4"/>
        <v>12</v>
      </c>
    </row>
    <row r="13" spans="1:15" s="18" customFormat="1" ht="40.5" x14ac:dyDescent="0.3">
      <c r="D13" s="11" t="s">
        <v>35</v>
      </c>
      <c r="E13" s="12" t="s">
        <v>29</v>
      </c>
      <c r="F13" s="12" t="s">
        <v>33</v>
      </c>
      <c r="G13" s="22">
        <v>30975</v>
      </c>
      <c r="H13" s="23">
        <v>45888</v>
      </c>
      <c r="I13" s="14">
        <f t="shared" si="0"/>
        <v>45918</v>
      </c>
      <c r="J13" s="15">
        <f t="shared" si="1"/>
        <v>0</v>
      </c>
      <c r="K13" s="20"/>
      <c r="L13" s="16">
        <f>+IF(AND(O13&gt;=1,O13&lt;=30),G13,0)</f>
        <v>30975</v>
      </c>
      <c r="M13" s="16">
        <f t="shared" si="2"/>
        <v>0</v>
      </c>
      <c r="N13" s="16">
        <f t="shared" si="3"/>
        <v>0</v>
      </c>
      <c r="O13" s="17">
        <f t="shared" si="4"/>
        <v>12</v>
      </c>
    </row>
    <row r="14" spans="1:15" s="18" customFormat="1" ht="20.25" x14ac:dyDescent="0.3">
      <c r="D14" s="11" t="s">
        <v>36</v>
      </c>
      <c r="E14" s="21" t="s">
        <v>16</v>
      </c>
      <c r="F14" s="12" t="s">
        <v>37</v>
      </c>
      <c r="G14" s="19">
        <v>67762.33</v>
      </c>
      <c r="H14" s="14">
        <v>45888</v>
      </c>
      <c r="I14" s="14">
        <f t="shared" si="0"/>
        <v>45918</v>
      </c>
      <c r="J14" s="15">
        <f t="shared" si="1"/>
        <v>0</v>
      </c>
      <c r="K14" s="16">
        <f>+IF(AND(O14&gt;=1,O14&lt;=30),G14,0)</f>
        <v>67762.33</v>
      </c>
      <c r="L14" s="15">
        <f>+IF(AND(O14&gt;=31,O14&lt;=60),G14,0)</f>
        <v>0</v>
      </c>
      <c r="M14" s="16">
        <f t="shared" si="2"/>
        <v>0</v>
      </c>
      <c r="N14" s="16">
        <f t="shared" si="3"/>
        <v>0</v>
      </c>
      <c r="O14" s="17">
        <f t="shared" si="4"/>
        <v>12</v>
      </c>
    </row>
    <row r="15" spans="1:15" ht="20.25" x14ac:dyDescent="0.3">
      <c r="D15" s="11" t="s">
        <v>38</v>
      </c>
      <c r="E15" s="12" t="s">
        <v>19</v>
      </c>
      <c r="F15" s="12" t="s">
        <v>20</v>
      </c>
      <c r="G15" s="19">
        <v>111510</v>
      </c>
      <c r="H15" s="14">
        <v>45898</v>
      </c>
      <c r="I15" s="14">
        <f t="shared" si="0"/>
        <v>45928</v>
      </c>
      <c r="J15" s="15">
        <f t="shared" si="1"/>
        <v>0</v>
      </c>
      <c r="K15" s="20"/>
      <c r="L15" s="16">
        <f>+IF(AND(O15&gt;=1,O15&lt;=30),G15,0)</f>
        <v>111510</v>
      </c>
      <c r="M15" s="16">
        <f t="shared" si="2"/>
        <v>0</v>
      </c>
      <c r="N15" s="16">
        <f t="shared" si="3"/>
        <v>0</v>
      </c>
      <c r="O15" s="17">
        <f t="shared" si="4"/>
        <v>2</v>
      </c>
    </row>
    <row r="16" spans="1:15" ht="20.25" x14ac:dyDescent="0.3">
      <c r="D16" s="11" t="s">
        <v>39</v>
      </c>
      <c r="E16" s="12" t="s">
        <v>40</v>
      </c>
      <c r="F16" s="24" t="s">
        <v>41</v>
      </c>
      <c r="G16" s="19">
        <v>51920</v>
      </c>
      <c r="H16" s="14">
        <v>45901</v>
      </c>
      <c r="I16" s="14">
        <f t="shared" si="0"/>
        <v>45931</v>
      </c>
      <c r="J16" s="15">
        <f t="shared" si="1"/>
        <v>51920</v>
      </c>
      <c r="K16" s="16">
        <f t="shared" ref="K16:K38" si="5">+IF(AND(O16&gt;=1,O16&lt;=30),G16,0)</f>
        <v>0</v>
      </c>
      <c r="L16" s="15">
        <f t="shared" ref="L16:L38" si="6">+IF(AND(O16&gt;=31,O16&lt;=60),G16,0)</f>
        <v>0</v>
      </c>
      <c r="M16" s="16">
        <f t="shared" si="2"/>
        <v>0</v>
      </c>
      <c r="N16" s="16">
        <f t="shared" si="3"/>
        <v>0</v>
      </c>
      <c r="O16" s="17">
        <f t="shared" si="4"/>
        <v>-1</v>
      </c>
    </row>
    <row r="17" spans="4:15" ht="40.5" x14ac:dyDescent="0.3">
      <c r="D17" s="11" t="s">
        <v>42</v>
      </c>
      <c r="E17" s="12" t="s">
        <v>29</v>
      </c>
      <c r="F17" s="12" t="s">
        <v>33</v>
      </c>
      <c r="G17" s="13">
        <v>17100</v>
      </c>
      <c r="H17" s="14">
        <v>45904</v>
      </c>
      <c r="I17" s="14">
        <f t="shared" si="0"/>
        <v>45934</v>
      </c>
      <c r="J17" s="15">
        <f t="shared" si="1"/>
        <v>17100</v>
      </c>
      <c r="K17" s="25">
        <f t="shared" si="5"/>
        <v>0</v>
      </c>
      <c r="L17" s="15">
        <f t="shared" si="6"/>
        <v>0</v>
      </c>
      <c r="M17" s="16">
        <f t="shared" si="2"/>
        <v>0</v>
      </c>
      <c r="N17" s="16">
        <f t="shared" si="3"/>
        <v>0</v>
      </c>
      <c r="O17" s="17">
        <f t="shared" si="4"/>
        <v>-4</v>
      </c>
    </row>
    <row r="18" spans="4:15" ht="40.5" x14ac:dyDescent="0.3">
      <c r="D18" s="11" t="s">
        <v>43</v>
      </c>
      <c r="E18" s="12" t="s">
        <v>29</v>
      </c>
      <c r="F18" s="12" t="s">
        <v>33</v>
      </c>
      <c r="G18" s="13">
        <v>36875</v>
      </c>
      <c r="H18" s="14">
        <v>45904</v>
      </c>
      <c r="I18" s="14">
        <f t="shared" si="0"/>
        <v>45934</v>
      </c>
      <c r="J18" s="15">
        <f t="shared" si="1"/>
        <v>36875</v>
      </c>
      <c r="K18" s="25">
        <f t="shared" si="5"/>
        <v>0</v>
      </c>
      <c r="L18" s="15">
        <f t="shared" si="6"/>
        <v>0</v>
      </c>
      <c r="M18" s="16">
        <f t="shared" si="2"/>
        <v>0</v>
      </c>
      <c r="N18" s="16">
        <f t="shared" si="3"/>
        <v>0</v>
      </c>
      <c r="O18" s="17">
        <f t="shared" si="4"/>
        <v>-4</v>
      </c>
    </row>
    <row r="19" spans="4:15" ht="20.25" x14ac:dyDescent="0.3">
      <c r="D19" s="11" t="s">
        <v>44</v>
      </c>
      <c r="E19" s="12" t="s">
        <v>45</v>
      </c>
      <c r="F19" s="12" t="s">
        <v>46</v>
      </c>
      <c r="G19" s="13" t="s">
        <v>47</v>
      </c>
      <c r="H19" s="14">
        <v>45908</v>
      </c>
      <c r="I19" s="14">
        <f t="shared" si="0"/>
        <v>45938</v>
      </c>
      <c r="J19" s="15" t="str">
        <f t="shared" si="1"/>
        <v>10,321.58</v>
      </c>
      <c r="K19" s="16">
        <f t="shared" si="5"/>
        <v>0</v>
      </c>
      <c r="L19" s="15">
        <f t="shared" si="6"/>
        <v>0</v>
      </c>
      <c r="M19" s="16">
        <f t="shared" si="2"/>
        <v>0</v>
      </c>
      <c r="N19" s="16">
        <f t="shared" si="3"/>
        <v>0</v>
      </c>
      <c r="O19" s="17">
        <f t="shared" si="4"/>
        <v>-8</v>
      </c>
    </row>
    <row r="20" spans="4:15" ht="40.5" x14ac:dyDescent="0.3">
      <c r="D20" s="11" t="s">
        <v>48</v>
      </c>
      <c r="E20" s="12" t="s">
        <v>49</v>
      </c>
      <c r="F20" s="12" t="s">
        <v>50</v>
      </c>
      <c r="G20" s="13" t="s">
        <v>51</v>
      </c>
      <c r="H20" s="14">
        <v>45910</v>
      </c>
      <c r="I20" s="14">
        <f t="shared" si="0"/>
        <v>45940</v>
      </c>
      <c r="J20" s="15" t="str">
        <f t="shared" si="1"/>
        <v>135,269.30</v>
      </c>
      <c r="K20" s="25">
        <f t="shared" si="5"/>
        <v>0</v>
      </c>
      <c r="L20" s="15">
        <f t="shared" si="6"/>
        <v>0</v>
      </c>
      <c r="M20" s="16">
        <f t="shared" si="2"/>
        <v>0</v>
      </c>
      <c r="N20" s="16">
        <f t="shared" si="3"/>
        <v>0</v>
      </c>
      <c r="O20" s="17">
        <f t="shared" si="4"/>
        <v>-10</v>
      </c>
    </row>
    <row r="21" spans="4:15" ht="40.5" x14ac:dyDescent="0.3">
      <c r="D21" s="11" t="s">
        <v>52</v>
      </c>
      <c r="E21" s="12" t="s">
        <v>29</v>
      </c>
      <c r="F21" s="12" t="s">
        <v>53</v>
      </c>
      <c r="G21" s="13" t="s">
        <v>54</v>
      </c>
      <c r="H21" s="14">
        <v>45912</v>
      </c>
      <c r="I21" s="14">
        <f t="shared" si="0"/>
        <v>45942</v>
      </c>
      <c r="J21" s="15" t="str">
        <f t="shared" si="1"/>
        <v>22,420.00</v>
      </c>
      <c r="K21" s="16">
        <f t="shared" si="5"/>
        <v>0</v>
      </c>
      <c r="L21" s="15">
        <f t="shared" si="6"/>
        <v>0</v>
      </c>
      <c r="M21" s="16">
        <f t="shared" si="2"/>
        <v>0</v>
      </c>
      <c r="N21" s="16">
        <f t="shared" si="3"/>
        <v>0</v>
      </c>
      <c r="O21" s="17">
        <f t="shared" si="4"/>
        <v>-12</v>
      </c>
    </row>
    <row r="22" spans="4:15" ht="20.25" x14ac:dyDescent="0.3">
      <c r="D22" s="26" t="s">
        <v>55</v>
      </c>
      <c r="E22" s="12" t="s">
        <v>56</v>
      </c>
      <c r="F22" s="12" t="s">
        <v>57</v>
      </c>
      <c r="G22" s="19">
        <v>133200</v>
      </c>
      <c r="H22" s="14">
        <v>45915</v>
      </c>
      <c r="I22" s="14">
        <f t="shared" si="0"/>
        <v>45945</v>
      </c>
      <c r="J22" s="15">
        <f t="shared" si="1"/>
        <v>133200</v>
      </c>
      <c r="K22" s="16">
        <f t="shared" si="5"/>
        <v>0</v>
      </c>
      <c r="L22" s="15">
        <f t="shared" si="6"/>
        <v>0</v>
      </c>
      <c r="M22" s="16">
        <f t="shared" si="2"/>
        <v>0</v>
      </c>
      <c r="N22" s="16">
        <f t="shared" si="3"/>
        <v>0</v>
      </c>
      <c r="O22" s="17">
        <f t="shared" si="4"/>
        <v>-15</v>
      </c>
    </row>
    <row r="23" spans="4:15" ht="20.25" x14ac:dyDescent="0.3">
      <c r="D23" s="11" t="s">
        <v>58</v>
      </c>
      <c r="E23" s="12" t="s">
        <v>59</v>
      </c>
      <c r="F23" s="27" t="s">
        <v>60</v>
      </c>
      <c r="G23" s="19">
        <v>15129.83</v>
      </c>
      <c r="H23" s="14">
        <v>45915</v>
      </c>
      <c r="I23" s="14">
        <f t="shared" si="0"/>
        <v>45945</v>
      </c>
      <c r="J23" s="15">
        <f t="shared" si="1"/>
        <v>15129.83</v>
      </c>
      <c r="K23" s="16">
        <f t="shared" si="5"/>
        <v>0</v>
      </c>
      <c r="L23" s="15">
        <f t="shared" si="6"/>
        <v>0</v>
      </c>
      <c r="M23" s="16">
        <f t="shared" si="2"/>
        <v>0</v>
      </c>
      <c r="N23" s="16">
        <f t="shared" si="3"/>
        <v>0</v>
      </c>
      <c r="O23" s="17">
        <f t="shared" si="4"/>
        <v>-15</v>
      </c>
    </row>
    <row r="24" spans="4:15" ht="20.25" x14ac:dyDescent="0.3">
      <c r="D24" s="11" t="s">
        <v>61</v>
      </c>
      <c r="E24" s="12" t="s">
        <v>62</v>
      </c>
      <c r="F24" s="12" t="s">
        <v>63</v>
      </c>
      <c r="G24" s="13" t="s">
        <v>64</v>
      </c>
      <c r="H24" s="14">
        <v>45916</v>
      </c>
      <c r="I24" s="14">
        <f t="shared" si="0"/>
        <v>45946</v>
      </c>
      <c r="J24" s="15" t="str">
        <f t="shared" si="1"/>
        <v>9,735.00</v>
      </c>
      <c r="K24" s="16">
        <f t="shared" si="5"/>
        <v>0</v>
      </c>
      <c r="L24" s="15">
        <f t="shared" si="6"/>
        <v>0</v>
      </c>
      <c r="M24" s="16">
        <f t="shared" si="2"/>
        <v>0</v>
      </c>
      <c r="N24" s="16">
        <f t="shared" si="3"/>
        <v>0</v>
      </c>
      <c r="O24" s="17">
        <f t="shared" si="4"/>
        <v>-16</v>
      </c>
    </row>
    <row r="25" spans="4:15" ht="20.25" x14ac:dyDescent="0.3">
      <c r="D25" s="11" t="s">
        <v>65</v>
      </c>
      <c r="E25" s="12" t="s">
        <v>45</v>
      </c>
      <c r="F25" s="12" t="s">
        <v>46</v>
      </c>
      <c r="G25" s="13" t="s">
        <v>66</v>
      </c>
      <c r="H25" s="14">
        <v>45916</v>
      </c>
      <c r="I25" s="14">
        <f t="shared" si="0"/>
        <v>45946</v>
      </c>
      <c r="J25" s="15" t="str">
        <f t="shared" si="1"/>
        <v>17,823.38</v>
      </c>
      <c r="K25" s="16">
        <f t="shared" si="5"/>
        <v>0</v>
      </c>
      <c r="L25" s="15">
        <f t="shared" si="6"/>
        <v>0</v>
      </c>
      <c r="M25" s="16">
        <f t="shared" si="2"/>
        <v>0</v>
      </c>
      <c r="N25" s="16">
        <f t="shared" si="3"/>
        <v>0</v>
      </c>
      <c r="O25" s="17">
        <f t="shared" si="4"/>
        <v>-16</v>
      </c>
    </row>
    <row r="26" spans="4:15" ht="20.25" x14ac:dyDescent="0.3">
      <c r="D26" s="11" t="s">
        <v>67</v>
      </c>
      <c r="E26" s="12" t="s">
        <v>68</v>
      </c>
      <c r="F26" s="27" t="s">
        <v>69</v>
      </c>
      <c r="G26" s="19">
        <v>58008.800000000003</v>
      </c>
      <c r="H26" s="14">
        <v>45917</v>
      </c>
      <c r="I26" s="14">
        <f t="shared" si="0"/>
        <v>45947</v>
      </c>
      <c r="J26" s="15">
        <f t="shared" si="1"/>
        <v>58008.800000000003</v>
      </c>
      <c r="K26" s="16">
        <f t="shared" si="5"/>
        <v>0</v>
      </c>
      <c r="L26" s="15">
        <f t="shared" si="6"/>
        <v>0</v>
      </c>
      <c r="M26" s="16">
        <f t="shared" si="2"/>
        <v>0</v>
      </c>
      <c r="N26" s="16">
        <f t="shared" si="3"/>
        <v>0</v>
      </c>
      <c r="O26" s="17">
        <f t="shared" si="4"/>
        <v>-17</v>
      </c>
    </row>
    <row r="27" spans="4:15" ht="19.5" customHeight="1" x14ac:dyDescent="0.3">
      <c r="D27" s="11" t="s">
        <v>70</v>
      </c>
      <c r="E27" s="12" t="s">
        <v>59</v>
      </c>
      <c r="F27" s="27" t="s">
        <v>60</v>
      </c>
      <c r="G27" s="19">
        <v>15958.13</v>
      </c>
      <c r="H27" s="14">
        <v>45922</v>
      </c>
      <c r="I27" s="14">
        <f t="shared" si="0"/>
        <v>45952</v>
      </c>
      <c r="J27" s="15">
        <f t="shared" si="1"/>
        <v>15958.13</v>
      </c>
      <c r="K27" s="16">
        <f t="shared" si="5"/>
        <v>0</v>
      </c>
      <c r="L27" s="15">
        <f t="shared" si="6"/>
        <v>0</v>
      </c>
      <c r="M27" s="16">
        <f t="shared" si="2"/>
        <v>0</v>
      </c>
      <c r="N27" s="16">
        <f t="shared" si="3"/>
        <v>0</v>
      </c>
      <c r="O27" s="17">
        <f t="shared" si="4"/>
        <v>-22</v>
      </c>
    </row>
    <row r="28" spans="4:15" ht="20.25" x14ac:dyDescent="0.3">
      <c r="D28" s="11" t="s">
        <v>71</v>
      </c>
      <c r="E28" s="12" t="s">
        <v>72</v>
      </c>
      <c r="F28" s="12" t="s">
        <v>73</v>
      </c>
      <c r="G28" s="13" t="s">
        <v>74</v>
      </c>
      <c r="H28" s="14">
        <v>45923</v>
      </c>
      <c r="I28" s="14">
        <f t="shared" si="0"/>
        <v>45953</v>
      </c>
      <c r="J28" s="15" t="str">
        <f t="shared" si="1"/>
        <v>73,868.00</v>
      </c>
      <c r="K28" s="16">
        <f t="shared" si="5"/>
        <v>0</v>
      </c>
      <c r="L28" s="15">
        <f t="shared" si="6"/>
        <v>0</v>
      </c>
      <c r="M28" s="16">
        <f t="shared" si="2"/>
        <v>0</v>
      </c>
      <c r="N28" s="16">
        <f t="shared" si="3"/>
        <v>0</v>
      </c>
      <c r="O28" s="17">
        <f t="shared" si="4"/>
        <v>-23</v>
      </c>
    </row>
    <row r="29" spans="4:15" ht="20.25" x14ac:dyDescent="0.3">
      <c r="D29" s="26" t="s">
        <v>75</v>
      </c>
      <c r="E29" s="21" t="s">
        <v>76</v>
      </c>
      <c r="F29" s="12" t="s">
        <v>77</v>
      </c>
      <c r="G29" s="28" t="s">
        <v>78</v>
      </c>
      <c r="H29" s="29">
        <v>45923</v>
      </c>
      <c r="I29" s="14">
        <f t="shared" si="0"/>
        <v>45953</v>
      </c>
      <c r="J29" s="15" t="str">
        <f t="shared" si="1"/>
        <v>98,252.70</v>
      </c>
      <c r="K29" s="16">
        <f t="shared" si="5"/>
        <v>0</v>
      </c>
      <c r="L29" s="15">
        <f t="shared" si="6"/>
        <v>0</v>
      </c>
      <c r="M29" s="16">
        <f t="shared" si="2"/>
        <v>0</v>
      </c>
      <c r="N29" s="16">
        <f t="shared" si="3"/>
        <v>0</v>
      </c>
      <c r="O29" s="17">
        <f t="shared" si="4"/>
        <v>-23</v>
      </c>
    </row>
    <row r="30" spans="4:15" ht="20.25" x14ac:dyDescent="0.3">
      <c r="D30" s="11" t="s">
        <v>79</v>
      </c>
      <c r="E30" s="12" t="s">
        <v>80</v>
      </c>
      <c r="F30" s="27" t="s">
        <v>81</v>
      </c>
      <c r="G30" s="19">
        <v>12105</v>
      </c>
      <c r="H30" s="14">
        <v>45923</v>
      </c>
      <c r="I30" s="14">
        <f t="shared" si="0"/>
        <v>45953</v>
      </c>
      <c r="J30" s="15">
        <f t="shared" si="1"/>
        <v>12105</v>
      </c>
      <c r="K30" s="16">
        <f t="shared" si="5"/>
        <v>0</v>
      </c>
      <c r="L30" s="15">
        <f t="shared" si="6"/>
        <v>0</v>
      </c>
      <c r="M30" s="16">
        <f t="shared" si="2"/>
        <v>0</v>
      </c>
      <c r="N30" s="16">
        <f t="shared" si="3"/>
        <v>0</v>
      </c>
      <c r="O30" s="17">
        <f t="shared" si="4"/>
        <v>-23</v>
      </c>
    </row>
    <row r="31" spans="4:15" ht="20.25" x14ac:dyDescent="0.3">
      <c r="D31" s="11" t="s">
        <v>82</v>
      </c>
      <c r="E31" s="12" t="s">
        <v>83</v>
      </c>
      <c r="F31" s="12" t="s">
        <v>84</v>
      </c>
      <c r="G31" s="13" t="s">
        <v>85</v>
      </c>
      <c r="H31" s="14">
        <v>45925</v>
      </c>
      <c r="I31" s="14">
        <f t="shared" si="0"/>
        <v>45955</v>
      </c>
      <c r="J31" s="15" t="str">
        <f t="shared" si="1"/>
        <v>193,172.40</v>
      </c>
      <c r="K31" s="16">
        <f t="shared" si="5"/>
        <v>0</v>
      </c>
      <c r="L31" s="15">
        <f t="shared" si="6"/>
        <v>0</v>
      </c>
      <c r="M31" s="16">
        <f t="shared" si="2"/>
        <v>0</v>
      </c>
      <c r="N31" s="16">
        <f t="shared" si="3"/>
        <v>0</v>
      </c>
      <c r="O31" s="17">
        <f t="shared" si="4"/>
        <v>-25</v>
      </c>
    </row>
    <row r="32" spans="4:15" ht="20.25" x14ac:dyDescent="0.3">
      <c r="D32" s="11" t="s">
        <v>86</v>
      </c>
      <c r="E32" s="21" t="s">
        <v>62</v>
      </c>
      <c r="F32" s="12" t="s">
        <v>63</v>
      </c>
      <c r="G32" s="19">
        <v>4838</v>
      </c>
      <c r="H32" s="14">
        <v>45925</v>
      </c>
      <c r="I32" s="14">
        <f t="shared" si="0"/>
        <v>45955</v>
      </c>
      <c r="J32" s="15">
        <f t="shared" si="1"/>
        <v>4838</v>
      </c>
      <c r="K32" s="16">
        <f t="shared" si="5"/>
        <v>0</v>
      </c>
      <c r="L32" s="15">
        <f t="shared" si="6"/>
        <v>0</v>
      </c>
      <c r="M32" s="16">
        <f t="shared" si="2"/>
        <v>0</v>
      </c>
      <c r="N32" s="16">
        <f t="shared" si="3"/>
        <v>0</v>
      </c>
      <c r="O32" s="17">
        <f t="shared" si="4"/>
        <v>-25</v>
      </c>
    </row>
    <row r="33" spans="3:15" ht="20.25" x14ac:dyDescent="0.3">
      <c r="D33" s="11" t="s">
        <v>87</v>
      </c>
      <c r="E33" s="12" t="s">
        <v>88</v>
      </c>
      <c r="F33" s="27" t="s">
        <v>89</v>
      </c>
      <c r="G33" s="19">
        <v>4460.3999999999996</v>
      </c>
      <c r="H33" s="14">
        <v>45925</v>
      </c>
      <c r="I33" s="14">
        <f t="shared" si="0"/>
        <v>45955</v>
      </c>
      <c r="J33" s="15">
        <f t="shared" si="1"/>
        <v>4460.3999999999996</v>
      </c>
      <c r="K33" s="16">
        <f t="shared" si="5"/>
        <v>0</v>
      </c>
      <c r="L33" s="15">
        <f t="shared" si="6"/>
        <v>0</v>
      </c>
      <c r="M33" s="16">
        <f t="shared" si="2"/>
        <v>0</v>
      </c>
      <c r="N33" s="16">
        <f t="shared" si="3"/>
        <v>0</v>
      </c>
      <c r="O33" s="17">
        <f t="shared" si="4"/>
        <v>-25</v>
      </c>
    </row>
    <row r="34" spans="3:15" ht="20.25" x14ac:dyDescent="0.3">
      <c r="D34" s="11" t="s">
        <v>90</v>
      </c>
      <c r="E34" s="12" t="s">
        <v>91</v>
      </c>
      <c r="F34" s="27" t="s">
        <v>92</v>
      </c>
      <c r="G34" s="19">
        <v>123285</v>
      </c>
      <c r="H34" s="14">
        <v>45927</v>
      </c>
      <c r="I34" s="14">
        <f t="shared" si="0"/>
        <v>45957</v>
      </c>
      <c r="J34" s="15">
        <f t="shared" si="1"/>
        <v>123285</v>
      </c>
      <c r="K34" s="16">
        <f t="shared" si="5"/>
        <v>0</v>
      </c>
      <c r="L34" s="15">
        <f t="shared" si="6"/>
        <v>0</v>
      </c>
      <c r="M34" s="16">
        <f t="shared" si="2"/>
        <v>0</v>
      </c>
      <c r="N34" s="16">
        <f t="shared" si="3"/>
        <v>0</v>
      </c>
      <c r="O34" s="17">
        <f t="shared" si="4"/>
        <v>-27</v>
      </c>
    </row>
    <row r="35" spans="3:15" ht="20.25" x14ac:dyDescent="0.3">
      <c r="D35" s="11" t="s">
        <v>93</v>
      </c>
      <c r="E35" s="12" t="s">
        <v>59</v>
      </c>
      <c r="F35" s="12" t="s">
        <v>60</v>
      </c>
      <c r="G35" s="19">
        <v>15958.13</v>
      </c>
      <c r="H35" s="14">
        <v>45929</v>
      </c>
      <c r="I35" s="14">
        <f t="shared" si="0"/>
        <v>45959</v>
      </c>
      <c r="J35" s="15">
        <f t="shared" si="1"/>
        <v>15958.13</v>
      </c>
      <c r="K35" s="16">
        <f t="shared" si="5"/>
        <v>0</v>
      </c>
      <c r="L35" s="15">
        <f t="shared" si="6"/>
        <v>0</v>
      </c>
      <c r="M35" s="16">
        <f t="shared" si="2"/>
        <v>0</v>
      </c>
      <c r="N35" s="16">
        <f t="shared" si="3"/>
        <v>0</v>
      </c>
      <c r="O35" s="17">
        <f t="shared" si="4"/>
        <v>-29</v>
      </c>
    </row>
    <row r="36" spans="3:15" ht="20.25" x14ac:dyDescent="0.3">
      <c r="D36" s="11" t="s">
        <v>94</v>
      </c>
      <c r="E36" s="12" t="s">
        <v>95</v>
      </c>
      <c r="F36" s="27" t="s">
        <v>96</v>
      </c>
      <c r="G36" s="19">
        <v>165672</v>
      </c>
      <c r="H36" s="14">
        <v>45929</v>
      </c>
      <c r="I36" s="14">
        <f t="shared" si="0"/>
        <v>45959</v>
      </c>
      <c r="J36" s="15">
        <f t="shared" si="1"/>
        <v>165672</v>
      </c>
      <c r="K36" s="16">
        <f t="shared" si="5"/>
        <v>0</v>
      </c>
      <c r="L36" s="15">
        <f t="shared" si="6"/>
        <v>0</v>
      </c>
      <c r="M36" s="16">
        <f t="shared" si="2"/>
        <v>0</v>
      </c>
      <c r="N36" s="16">
        <f t="shared" si="3"/>
        <v>0</v>
      </c>
      <c r="O36" s="17">
        <f t="shared" si="4"/>
        <v>-29</v>
      </c>
    </row>
    <row r="37" spans="3:15" ht="20.25" x14ac:dyDescent="0.3">
      <c r="D37" s="11" t="s">
        <v>97</v>
      </c>
      <c r="E37" s="12" t="s">
        <v>98</v>
      </c>
      <c r="F37" s="12" t="s">
        <v>99</v>
      </c>
      <c r="G37" s="19">
        <v>337928.28</v>
      </c>
      <c r="H37" s="14">
        <v>45930</v>
      </c>
      <c r="I37" s="14">
        <f t="shared" si="0"/>
        <v>45960</v>
      </c>
      <c r="J37" s="15">
        <f t="shared" si="1"/>
        <v>337928.28</v>
      </c>
      <c r="K37" s="25">
        <f t="shared" si="5"/>
        <v>0</v>
      </c>
      <c r="L37" s="15">
        <f t="shared" si="6"/>
        <v>0</v>
      </c>
      <c r="M37" s="16">
        <f t="shared" si="2"/>
        <v>0</v>
      </c>
      <c r="N37" s="16">
        <f t="shared" si="3"/>
        <v>0</v>
      </c>
      <c r="O37" s="17">
        <f t="shared" si="4"/>
        <v>-30</v>
      </c>
    </row>
    <row r="38" spans="3:15" ht="20.25" x14ac:dyDescent="0.3">
      <c r="D38" s="11" t="s">
        <v>100</v>
      </c>
      <c r="E38" s="12" t="s">
        <v>19</v>
      </c>
      <c r="F38" s="12" t="s">
        <v>20</v>
      </c>
      <c r="G38" s="19">
        <v>90270</v>
      </c>
      <c r="H38" s="14">
        <v>45930</v>
      </c>
      <c r="I38" s="14">
        <f t="shared" si="0"/>
        <v>45960</v>
      </c>
      <c r="J38" s="15">
        <f t="shared" si="1"/>
        <v>90270</v>
      </c>
      <c r="K38" s="25">
        <f t="shared" si="5"/>
        <v>0</v>
      </c>
      <c r="L38" s="15">
        <f t="shared" si="6"/>
        <v>0</v>
      </c>
      <c r="M38" s="16">
        <f t="shared" si="2"/>
        <v>0</v>
      </c>
      <c r="N38" s="16">
        <f t="shared" si="3"/>
        <v>0</v>
      </c>
      <c r="O38" s="17">
        <f t="shared" si="4"/>
        <v>-30</v>
      </c>
    </row>
    <row r="39" spans="3:15" ht="20.25" x14ac:dyDescent="0.3">
      <c r="D39" s="30"/>
      <c r="E39" s="31"/>
      <c r="F39" s="32"/>
      <c r="G39" s="19"/>
      <c r="H39" s="14"/>
      <c r="I39" s="14"/>
      <c r="J39" s="15"/>
      <c r="K39" s="25"/>
      <c r="L39" s="15"/>
      <c r="M39" s="16"/>
      <c r="N39" s="16"/>
      <c r="O39" s="17"/>
    </row>
    <row r="40" spans="3:15" ht="20.25" x14ac:dyDescent="0.25">
      <c r="D40" s="33" t="s">
        <v>101</v>
      </c>
      <c r="E40" s="34"/>
      <c r="F40" s="35"/>
      <c r="G40" s="36">
        <f>SUM(G7:G38)</f>
        <v>1451531.86</v>
      </c>
      <c r="H40" s="37"/>
      <c r="I40" s="37"/>
      <c r="J40" s="36">
        <f>SUM(J7:J38)</f>
        <v>1082708.57</v>
      </c>
      <c r="K40" s="36">
        <f>SUM(K7:K37)</f>
        <v>89512.7</v>
      </c>
      <c r="L40" s="36">
        <f>SUM(L7:L38)</f>
        <v>279310.58999999997</v>
      </c>
      <c r="M40" s="36">
        <f>SUM(M7:M38)</f>
        <v>0</v>
      </c>
      <c r="N40" s="36">
        <f>SUM(N7:N38)</f>
        <v>0</v>
      </c>
      <c r="O40" s="36">
        <f>+J40+K40+L40+M40+N40</f>
        <v>1451531.8599999999</v>
      </c>
    </row>
    <row r="41" spans="3:15" ht="15.75" hidden="1" x14ac:dyDescent="0.25">
      <c r="D41" s="38"/>
      <c r="E41" s="38"/>
      <c r="F41" s="38"/>
      <c r="G41" s="39"/>
      <c r="H41" s="40"/>
      <c r="I41" s="40"/>
      <c r="J41" s="41"/>
      <c r="K41" s="41"/>
      <c r="L41" s="41"/>
      <c r="M41" s="42"/>
      <c r="N41" s="43"/>
    </row>
    <row r="42" spans="3:15" ht="15.75" hidden="1" x14ac:dyDescent="0.25">
      <c r="D42" s="44"/>
      <c r="E42" s="45"/>
      <c r="F42" s="46"/>
      <c r="G42" s="39"/>
      <c r="H42" s="40"/>
      <c r="I42" s="40"/>
      <c r="J42" s="47"/>
      <c r="K42" s="48"/>
      <c r="L42" s="49"/>
      <c r="M42" s="50"/>
      <c r="N42" s="51"/>
    </row>
    <row r="43" spans="3:15" ht="15.75" hidden="1" x14ac:dyDescent="0.25">
      <c r="D43" s="44"/>
      <c r="E43" s="45"/>
      <c r="F43" s="46"/>
      <c r="G43" s="39"/>
      <c r="H43" s="40"/>
      <c r="I43" s="40"/>
      <c r="J43" s="47"/>
      <c r="K43" s="48"/>
      <c r="L43" s="47"/>
      <c r="M43" s="50"/>
      <c r="N43" s="51"/>
    </row>
    <row r="44" spans="3:15" ht="15.75" hidden="1" x14ac:dyDescent="0.25">
      <c r="D44" s="44"/>
      <c r="E44" s="45"/>
      <c r="F44" s="46"/>
      <c r="G44" s="39"/>
      <c r="H44" s="40"/>
      <c r="I44" s="40"/>
      <c r="J44" s="49"/>
      <c r="K44" s="48"/>
      <c r="L44" s="47"/>
      <c r="M44" s="50"/>
      <c r="N44" s="51"/>
    </row>
    <row r="45" spans="3:15" ht="20.25" hidden="1" x14ac:dyDescent="0.25">
      <c r="D45" s="52" t="s">
        <v>102</v>
      </c>
      <c r="E45" s="52"/>
      <c r="F45" s="52"/>
      <c r="G45" s="52"/>
      <c r="H45" s="52"/>
      <c r="I45" s="52"/>
      <c r="J45" s="52"/>
      <c r="K45" s="52"/>
      <c r="L45" s="52"/>
      <c r="M45" s="52"/>
      <c r="N45" s="52"/>
    </row>
    <row r="46" spans="3:15" ht="20.25" hidden="1" x14ac:dyDescent="0.3">
      <c r="D46" s="53" t="s">
        <v>103</v>
      </c>
      <c r="E46" s="53"/>
      <c r="F46" s="53"/>
      <c r="G46" s="53"/>
      <c r="H46" s="53"/>
      <c r="I46" s="53"/>
      <c r="J46" s="53"/>
      <c r="K46" s="53"/>
      <c r="L46" s="53"/>
      <c r="M46" s="53"/>
      <c r="N46" s="53"/>
    </row>
    <row r="47" spans="3:15" ht="40.5" hidden="1" x14ac:dyDescent="0.25">
      <c r="D47" s="54" t="s">
        <v>3</v>
      </c>
      <c r="E47" s="54" t="s">
        <v>4</v>
      </c>
      <c r="F47" s="54" t="s">
        <v>5</v>
      </c>
      <c r="G47" s="54" t="s">
        <v>6</v>
      </c>
      <c r="H47" s="54" t="s">
        <v>7</v>
      </c>
      <c r="I47" s="54" t="s">
        <v>8</v>
      </c>
      <c r="J47" s="54" t="s">
        <v>9</v>
      </c>
      <c r="K47" s="54" t="s">
        <v>104</v>
      </c>
      <c r="L47" s="54" t="s">
        <v>11</v>
      </c>
      <c r="M47" s="54" t="s">
        <v>12</v>
      </c>
      <c r="N47" s="54" t="s">
        <v>13</v>
      </c>
      <c r="O47" s="9" t="s">
        <v>14</v>
      </c>
    </row>
    <row r="48" spans="3:15" s="57" customFormat="1" ht="20.25" hidden="1" x14ac:dyDescent="0.3">
      <c r="C48"/>
      <c r="D48" s="26"/>
      <c r="E48" s="12"/>
      <c r="F48" s="55"/>
      <c r="G48" s="56"/>
      <c r="H48" s="14"/>
      <c r="I48" s="14"/>
      <c r="J48" s="15">
        <f t="shared" ref="J48" si="7">+IF(O48&lt;=0,G48,0)</f>
        <v>0</v>
      </c>
      <c r="K48" s="15">
        <f t="shared" ref="K48" si="8">+IF(AND(O48&gt;=1,O48&lt;=30),G48,0)</f>
        <v>0</v>
      </c>
      <c r="L48" s="15">
        <f t="shared" ref="L48" si="9">+IF(AND(O48&gt;=31,O48&lt;=60),G48,0)</f>
        <v>0</v>
      </c>
      <c r="M48" s="15">
        <f t="shared" ref="M48" si="10">+IF(AND(O48&gt;61,O48&lt;=90),G48,0)</f>
        <v>0</v>
      </c>
      <c r="N48" s="15">
        <f t="shared" ref="N48" si="11">+IF(O48&gt;91,G48,0)</f>
        <v>0</v>
      </c>
      <c r="O48" s="17">
        <f t="shared" ref="O48:O56" si="12">+$D$5-I48</f>
        <v>45930</v>
      </c>
    </row>
    <row r="49" spans="3:15" s="57" customFormat="1" ht="20.25" hidden="1" x14ac:dyDescent="0.3">
      <c r="C49"/>
      <c r="D49" s="11"/>
      <c r="E49" s="12"/>
      <c r="F49" s="55"/>
      <c r="G49" s="56"/>
      <c r="H49" s="14"/>
      <c r="I49" s="14"/>
      <c r="J49" s="15">
        <f>+IF(O49&lt;=0,G49,0)</f>
        <v>0</v>
      </c>
      <c r="K49" s="15">
        <f>+IF(AND(O49&gt;=1,O49&lt;=30),G49,0)</f>
        <v>0</v>
      </c>
      <c r="L49" s="15">
        <f>+IF(AND(O49&gt;=31,O49&lt;=60),G49,0)</f>
        <v>0</v>
      </c>
      <c r="M49" s="15">
        <f>+IF(AND(O49&gt;61,O49&lt;=90),G49,0)</f>
        <v>0</v>
      </c>
      <c r="N49" s="15">
        <f>+IF(O49&gt;91,G49,0)</f>
        <v>0</v>
      </c>
      <c r="O49" s="17">
        <f t="shared" si="12"/>
        <v>45930</v>
      </c>
    </row>
    <row r="50" spans="3:15" s="57" customFormat="1" ht="20.25" hidden="1" x14ac:dyDescent="0.3">
      <c r="C50"/>
      <c r="D50" s="11"/>
      <c r="E50" s="12"/>
      <c r="F50" s="55"/>
      <c r="G50" s="56"/>
      <c r="H50" s="14"/>
      <c r="I50" s="14"/>
      <c r="J50" s="15">
        <f t="shared" ref="J50:J56" si="13">+IF(O50&lt;=0,G50,0)</f>
        <v>0</v>
      </c>
      <c r="K50" s="15">
        <f t="shared" ref="K50:K56" si="14">+IF(AND(O50&gt;=1,O50&lt;=30),G50,0)</f>
        <v>0</v>
      </c>
      <c r="L50" s="15">
        <f t="shared" ref="L50:L56" si="15">+IF(AND(O50&gt;=31,O50&lt;=60),G50,0)</f>
        <v>0</v>
      </c>
      <c r="M50" s="15">
        <f t="shared" ref="M50:M56" si="16">+IF(AND(O50&gt;61,O50&lt;=90),G50,0)</f>
        <v>0</v>
      </c>
      <c r="N50" s="15">
        <f t="shared" ref="N50:N56" si="17">+IF(O50&gt;91,G50,0)</f>
        <v>0</v>
      </c>
      <c r="O50" s="17">
        <f t="shared" si="12"/>
        <v>45930</v>
      </c>
    </row>
    <row r="51" spans="3:15" s="57" customFormat="1" ht="20.25" hidden="1" x14ac:dyDescent="0.3">
      <c r="C51"/>
      <c r="D51" s="11"/>
      <c r="E51" s="12"/>
      <c r="F51" s="55"/>
      <c r="G51" s="56"/>
      <c r="H51" s="14"/>
      <c r="I51" s="14"/>
      <c r="J51" s="15">
        <f t="shared" si="13"/>
        <v>0</v>
      </c>
      <c r="K51" s="15">
        <f t="shared" si="14"/>
        <v>0</v>
      </c>
      <c r="L51" s="15">
        <f t="shared" si="15"/>
        <v>0</v>
      </c>
      <c r="M51" s="15">
        <f t="shared" si="16"/>
        <v>0</v>
      </c>
      <c r="N51" s="15">
        <f t="shared" si="17"/>
        <v>0</v>
      </c>
      <c r="O51" s="17">
        <f t="shared" si="12"/>
        <v>45930</v>
      </c>
    </row>
    <row r="52" spans="3:15" s="57" customFormat="1" ht="20.25" hidden="1" x14ac:dyDescent="0.3">
      <c r="C52"/>
      <c r="D52" s="26"/>
      <c r="E52" s="12"/>
      <c r="F52" s="55"/>
      <c r="G52" s="56"/>
      <c r="H52" s="14"/>
      <c r="I52" s="14"/>
      <c r="J52" s="15">
        <f t="shared" si="13"/>
        <v>0</v>
      </c>
      <c r="K52" s="15">
        <f t="shared" si="14"/>
        <v>0</v>
      </c>
      <c r="L52" s="15">
        <f t="shared" si="15"/>
        <v>0</v>
      </c>
      <c r="M52" s="15">
        <f t="shared" si="16"/>
        <v>0</v>
      </c>
      <c r="N52" s="15">
        <f t="shared" si="17"/>
        <v>0</v>
      </c>
      <c r="O52" s="17">
        <f t="shared" si="12"/>
        <v>45930</v>
      </c>
    </row>
    <row r="53" spans="3:15" s="57" customFormat="1" ht="20.25" hidden="1" x14ac:dyDescent="0.3">
      <c r="C53"/>
      <c r="D53" s="26"/>
      <c r="E53" s="12"/>
      <c r="F53" s="55"/>
      <c r="G53" s="56"/>
      <c r="H53" s="14"/>
      <c r="I53" s="14"/>
      <c r="J53" s="15">
        <f t="shared" si="13"/>
        <v>0</v>
      </c>
      <c r="K53" s="15">
        <f t="shared" si="14"/>
        <v>0</v>
      </c>
      <c r="L53" s="15">
        <f t="shared" si="15"/>
        <v>0</v>
      </c>
      <c r="M53" s="15">
        <f t="shared" si="16"/>
        <v>0</v>
      </c>
      <c r="N53" s="15">
        <f t="shared" si="17"/>
        <v>0</v>
      </c>
      <c r="O53" s="17">
        <f t="shared" si="12"/>
        <v>45930</v>
      </c>
    </row>
    <row r="54" spans="3:15" s="57" customFormat="1" ht="20.25" hidden="1" x14ac:dyDescent="0.3">
      <c r="C54"/>
      <c r="D54" s="26"/>
      <c r="E54" s="12"/>
      <c r="F54" s="55"/>
      <c r="G54" s="56"/>
      <c r="H54" s="14"/>
      <c r="I54" s="14"/>
      <c r="J54" s="15">
        <f t="shared" si="13"/>
        <v>0</v>
      </c>
      <c r="K54" s="15">
        <f t="shared" si="14"/>
        <v>0</v>
      </c>
      <c r="L54" s="15">
        <f t="shared" si="15"/>
        <v>0</v>
      </c>
      <c r="M54" s="15">
        <f t="shared" si="16"/>
        <v>0</v>
      </c>
      <c r="N54" s="15">
        <f t="shared" si="17"/>
        <v>0</v>
      </c>
      <c r="O54" s="17">
        <f t="shared" si="12"/>
        <v>45930</v>
      </c>
    </row>
    <row r="55" spans="3:15" s="57" customFormat="1" ht="20.25" hidden="1" x14ac:dyDescent="0.3">
      <c r="C55"/>
      <c r="D55" s="26"/>
      <c r="E55" s="12"/>
      <c r="F55" s="55"/>
      <c r="G55" s="56"/>
      <c r="H55" s="14"/>
      <c r="I55" s="14"/>
      <c r="J55" s="15">
        <f t="shared" si="13"/>
        <v>0</v>
      </c>
      <c r="K55" s="15">
        <f t="shared" si="14"/>
        <v>0</v>
      </c>
      <c r="L55" s="15">
        <f t="shared" si="15"/>
        <v>0</v>
      </c>
      <c r="M55" s="15">
        <f t="shared" si="16"/>
        <v>0</v>
      </c>
      <c r="N55" s="15">
        <f t="shared" si="17"/>
        <v>0</v>
      </c>
      <c r="O55" s="17">
        <f t="shared" si="12"/>
        <v>45930</v>
      </c>
    </row>
    <row r="56" spans="3:15" s="57" customFormat="1" ht="20.25" hidden="1" x14ac:dyDescent="0.3">
      <c r="C56"/>
      <c r="D56" s="26"/>
      <c r="E56" s="12"/>
      <c r="F56" s="55"/>
      <c r="G56" s="56"/>
      <c r="H56" s="14"/>
      <c r="I56" s="14"/>
      <c r="J56" s="15">
        <f t="shared" si="13"/>
        <v>0</v>
      </c>
      <c r="K56" s="15">
        <f t="shared" si="14"/>
        <v>0</v>
      </c>
      <c r="L56" s="15">
        <f t="shared" si="15"/>
        <v>0</v>
      </c>
      <c r="M56" s="15">
        <f t="shared" si="16"/>
        <v>0</v>
      </c>
      <c r="N56" s="15">
        <f t="shared" si="17"/>
        <v>0</v>
      </c>
      <c r="O56" s="17">
        <f t="shared" si="12"/>
        <v>45930</v>
      </c>
    </row>
    <row r="57" spans="3:15" ht="20.25" hidden="1" x14ac:dyDescent="0.3">
      <c r="D57" s="58" t="s">
        <v>105</v>
      </c>
      <c r="E57" s="59"/>
      <c r="F57" s="60"/>
      <c r="G57" s="61">
        <f>SUM(G48:G56)</f>
        <v>0</v>
      </c>
      <c r="H57" s="61"/>
      <c r="I57" s="61"/>
      <c r="J57" s="61">
        <f>SUM(J48:J56)</f>
        <v>0</v>
      </c>
      <c r="K57" s="61">
        <f t="shared" ref="K57:N57" si="18">SUM(K48:K56)</f>
        <v>0</v>
      </c>
      <c r="L57" s="61">
        <f t="shared" si="18"/>
        <v>0</v>
      </c>
      <c r="M57" s="61">
        <f t="shared" si="18"/>
        <v>0</v>
      </c>
      <c r="N57" s="62">
        <f t="shared" si="18"/>
        <v>0</v>
      </c>
      <c r="O57" s="63"/>
    </row>
    <row r="58" spans="3:15" ht="20.25" hidden="1" x14ac:dyDescent="0.3">
      <c r="D58" s="64"/>
      <c r="E58" s="64"/>
      <c r="F58" s="65"/>
      <c r="G58" s="64"/>
      <c r="H58" s="64"/>
      <c r="I58" s="64"/>
      <c r="J58" s="64"/>
      <c r="K58" s="64"/>
      <c r="L58" s="64"/>
      <c r="M58" s="66"/>
      <c r="N58" s="46"/>
      <c r="O58" s="63"/>
    </row>
    <row r="59" spans="3:15" ht="20.25" hidden="1" x14ac:dyDescent="0.3">
      <c r="D59" s="67"/>
      <c r="E59" s="68"/>
      <c r="F59" s="69"/>
      <c r="G59" s="70"/>
      <c r="H59" s="71"/>
      <c r="I59" s="71"/>
      <c r="J59" s="72"/>
      <c r="K59" s="72"/>
      <c r="L59" s="72"/>
      <c r="M59" s="73"/>
      <c r="N59" s="74"/>
      <c r="O59" s="63"/>
    </row>
    <row r="60" spans="3:15" ht="20.25" hidden="1" x14ac:dyDescent="0.3">
      <c r="D60" s="67"/>
      <c r="E60" s="68"/>
      <c r="F60" s="69"/>
      <c r="G60" s="70"/>
      <c r="H60" s="71"/>
      <c r="I60" s="71"/>
      <c r="J60" s="72"/>
      <c r="K60" s="72"/>
      <c r="L60" s="72"/>
      <c r="M60" s="73"/>
      <c r="N60" s="74"/>
      <c r="O60" s="63"/>
    </row>
    <row r="61" spans="3:15" ht="20.25" hidden="1" x14ac:dyDescent="0.3">
      <c r="D61" s="67"/>
      <c r="E61" s="68"/>
      <c r="F61" s="69"/>
      <c r="G61" s="70"/>
      <c r="H61" s="71"/>
      <c r="I61" s="71"/>
      <c r="J61" s="72"/>
      <c r="K61" s="72"/>
      <c r="L61" s="72"/>
      <c r="M61" s="73"/>
      <c r="N61" s="74"/>
      <c r="O61" s="63"/>
    </row>
    <row r="62" spans="3:15" ht="20.25" hidden="1" x14ac:dyDescent="0.25">
      <c r="D62" s="52" t="s">
        <v>106</v>
      </c>
      <c r="E62" s="52"/>
      <c r="F62" s="52"/>
      <c r="G62" s="52"/>
      <c r="H62" s="52"/>
      <c r="I62" s="52"/>
      <c r="J62" s="52"/>
      <c r="K62" s="52"/>
      <c r="L62" s="52"/>
      <c r="M62" s="52"/>
      <c r="N62" s="52"/>
    </row>
    <row r="63" spans="3:15" ht="20.25" hidden="1" x14ac:dyDescent="0.25">
      <c r="D63" s="75">
        <f>+D5</f>
        <v>45930</v>
      </c>
      <c r="E63" s="75"/>
      <c r="F63" s="75"/>
      <c r="G63" s="75"/>
      <c r="H63" s="75"/>
      <c r="I63" s="75"/>
      <c r="J63" s="75"/>
      <c r="K63" s="75"/>
      <c r="L63" s="75"/>
      <c r="M63" s="75"/>
      <c r="N63" s="75"/>
    </row>
    <row r="64" spans="3:15" ht="81" hidden="1" x14ac:dyDescent="0.25">
      <c r="D64" s="76" t="s">
        <v>107</v>
      </c>
      <c r="E64" s="76" t="s">
        <v>4</v>
      </c>
      <c r="F64" s="77" t="s">
        <v>5</v>
      </c>
      <c r="G64" s="78" t="s">
        <v>6</v>
      </c>
      <c r="H64" s="79" t="s">
        <v>7</v>
      </c>
      <c r="I64" s="79" t="s">
        <v>108</v>
      </c>
      <c r="J64" s="79" t="s">
        <v>109</v>
      </c>
      <c r="K64" s="79" t="s">
        <v>110</v>
      </c>
      <c r="L64" s="79" t="s">
        <v>111</v>
      </c>
      <c r="M64" s="79" t="s">
        <v>112</v>
      </c>
      <c r="N64" s="79" t="s">
        <v>113</v>
      </c>
      <c r="O64" s="9" t="s">
        <v>14</v>
      </c>
    </row>
    <row r="65" spans="1:16" ht="20.25" hidden="1" x14ac:dyDescent="0.3">
      <c r="D65" s="11"/>
      <c r="E65" s="12"/>
      <c r="F65" s="12"/>
      <c r="G65" s="80"/>
      <c r="H65" s="14"/>
      <c r="I65" s="16"/>
      <c r="J65" s="11"/>
      <c r="K65" s="11" t="s">
        <v>114</v>
      </c>
      <c r="L65" s="16">
        <f>(+G65-I65)*M65</f>
        <v>0</v>
      </c>
      <c r="M65" s="81">
        <v>63.277999999999999</v>
      </c>
      <c r="N65" s="82"/>
      <c r="O65" s="17">
        <f t="shared" ref="O65:O70" si="19">+$D$5-P65</f>
        <v>45900</v>
      </c>
      <c r="P65" s="83">
        <f>+H65+30</f>
        <v>30</v>
      </c>
    </row>
    <row r="66" spans="1:16" ht="20.25" hidden="1" x14ac:dyDescent="0.3">
      <c r="D66" s="11"/>
      <c r="E66" s="12"/>
      <c r="F66" s="12"/>
      <c r="G66" s="80"/>
      <c r="H66" s="14"/>
      <c r="I66" s="16"/>
      <c r="J66" s="11"/>
      <c r="K66" s="11" t="s">
        <v>115</v>
      </c>
      <c r="L66" s="16">
        <f>(+G66-I66)*M66</f>
        <v>0</v>
      </c>
      <c r="M66" s="81">
        <v>71.468800000000002</v>
      </c>
      <c r="N66" s="82"/>
      <c r="O66" s="17">
        <f t="shared" si="19"/>
        <v>45900</v>
      </c>
      <c r="P66" s="83">
        <f t="shared" ref="P66:P69" si="20">+H66+30</f>
        <v>30</v>
      </c>
    </row>
    <row r="67" spans="1:16" ht="20.25" hidden="1" x14ac:dyDescent="0.3">
      <c r="D67" s="11"/>
      <c r="E67" s="12"/>
      <c r="F67" s="12"/>
      <c r="G67" s="80"/>
      <c r="H67" s="14"/>
      <c r="I67" s="16"/>
      <c r="J67" s="11"/>
      <c r="K67" s="11" t="s">
        <v>115</v>
      </c>
      <c r="L67" s="16">
        <f t="shared" ref="L67:L70" si="21">+G67*M67</f>
        <v>0</v>
      </c>
      <c r="M67" s="81">
        <v>71.468800000000002</v>
      </c>
      <c r="N67" s="84"/>
      <c r="O67" s="17">
        <f t="shared" si="19"/>
        <v>45900</v>
      </c>
      <c r="P67" s="83">
        <f>+H67+30</f>
        <v>30</v>
      </c>
    </row>
    <row r="68" spans="1:16" ht="20.25" hidden="1" x14ac:dyDescent="0.3">
      <c r="D68" s="11"/>
      <c r="E68" s="12"/>
      <c r="F68" s="12"/>
      <c r="G68" s="80"/>
      <c r="H68" s="14"/>
      <c r="I68" s="16"/>
      <c r="J68" s="85"/>
      <c r="K68" s="11"/>
      <c r="L68" s="16"/>
      <c r="M68" s="81"/>
      <c r="N68" s="84"/>
      <c r="O68" s="17">
        <f t="shared" si="19"/>
        <v>45900</v>
      </c>
      <c r="P68" s="83">
        <f t="shared" si="20"/>
        <v>30</v>
      </c>
    </row>
    <row r="69" spans="1:16" ht="20.25" hidden="1" x14ac:dyDescent="0.3">
      <c r="D69" s="11"/>
      <c r="E69" s="12"/>
      <c r="F69" s="12"/>
      <c r="G69" s="80"/>
      <c r="H69" s="14"/>
      <c r="I69" s="16"/>
      <c r="J69" s="85"/>
      <c r="K69" s="11"/>
      <c r="L69" s="16">
        <f t="shared" si="21"/>
        <v>0</v>
      </c>
      <c r="M69" s="81">
        <v>61.960599999999999</v>
      </c>
      <c r="N69" s="84"/>
      <c r="O69" s="17">
        <f t="shared" si="19"/>
        <v>45900</v>
      </c>
      <c r="P69" s="83">
        <f t="shared" si="20"/>
        <v>30</v>
      </c>
    </row>
    <row r="70" spans="1:16" ht="20.25" hidden="1" x14ac:dyDescent="0.3">
      <c r="D70" s="11"/>
      <c r="E70" s="12"/>
      <c r="F70" s="12"/>
      <c r="G70" s="80"/>
      <c r="H70" s="14"/>
      <c r="I70" s="16"/>
      <c r="J70" s="85"/>
      <c r="K70" s="11"/>
      <c r="L70" s="16">
        <f t="shared" si="21"/>
        <v>0</v>
      </c>
      <c r="M70" s="81"/>
      <c r="N70" s="84"/>
      <c r="O70" s="17">
        <f t="shared" si="19"/>
        <v>45900</v>
      </c>
      <c r="P70" s="83">
        <f>+H70+30</f>
        <v>30</v>
      </c>
    </row>
    <row r="71" spans="1:16" ht="20.25" hidden="1" x14ac:dyDescent="0.3">
      <c r="A71" s="86"/>
      <c r="D71" s="87"/>
      <c r="E71" s="87"/>
      <c r="F71" s="87"/>
      <c r="G71" s="87"/>
      <c r="H71" s="87"/>
      <c r="I71" s="87"/>
      <c r="J71" s="87"/>
      <c r="K71" s="88"/>
      <c r="L71" s="89">
        <f>SUM(L65:L70)</f>
        <v>0</v>
      </c>
      <c r="M71" s="90"/>
      <c r="N71" s="91"/>
      <c r="O71" s="63"/>
      <c r="P71" t="s">
        <v>116</v>
      </c>
    </row>
    <row r="72" spans="1:16" x14ac:dyDescent="0.25">
      <c r="D72" s="92"/>
      <c r="E72" s="93"/>
      <c r="F72" s="93"/>
      <c r="G72" s="93"/>
      <c r="H72" s="93"/>
      <c r="I72" s="93"/>
      <c r="J72" s="93"/>
      <c r="K72" s="93"/>
      <c r="L72" s="93"/>
      <c r="M72" s="73"/>
      <c r="N72" s="94"/>
    </row>
    <row r="73" spans="1:16" x14ac:dyDescent="0.25">
      <c r="D73" s="92"/>
      <c r="E73" s="93"/>
      <c r="F73" s="93"/>
      <c r="G73" s="93"/>
      <c r="H73" s="93"/>
      <c r="I73" s="93"/>
      <c r="J73" s="93"/>
      <c r="K73" s="93"/>
      <c r="L73" s="93"/>
      <c r="M73" s="73"/>
      <c r="N73" s="94"/>
    </row>
    <row r="74" spans="1:16" ht="21" customHeight="1" x14ac:dyDescent="0.3">
      <c r="D74" s="95" t="s">
        <v>117</v>
      </c>
      <c r="E74" s="95"/>
      <c r="F74" s="96">
        <f>+G40</f>
        <v>1451531.86</v>
      </c>
      <c r="G74" s="97"/>
      <c r="H74" s="97"/>
      <c r="I74" s="97"/>
      <c r="J74" s="98"/>
      <c r="K74" s="99"/>
      <c r="L74" s="99"/>
      <c r="M74" s="99"/>
      <c r="N74" s="99"/>
    </row>
    <row r="75" spans="1:16" ht="21" hidden="1" customHeight="1" x14ac:dyDescent="0.3">
      <c r="D75" s="95" t="s">
        <v>118</v>
      </c>
      <c r="E75" s="95"/>
      <c r="F75" s="96"/>
      <c r="G75" s="97"/>
      <c r="H75" s="97"/>
      <c r="I75" s="97"/>
      <c r="J75" s="98"/>
      <c r="K75" s="99"/>
      <c r="L75" s="99"/>
      <c r="M75" s="99"/>
      <c r="N75" s="99"/>
    </row>
    <row r="76" spans="1:16" ht="21" customHeight="1" x14ac:dyDescent="0.3">
      <c r="D76" s="95" t="s">
        <v>119</v>
      </c>
      <c r="E76" s="95"/>
      <c r="F76" s="96">
        <f>SUM(F74:F75)</f>
        <v>1451531.86</v>
      </c>
      <c r="G76" s="98"/>
      <c r="H76" s="98"/>
      <c r="I76" s="98"/>
      <c r="J76" s="98"/>
      <c r="K76" s="100"/>
      <c r="L76" s="98"/>
      <c r="M76" s="101"/>
      <c r="N76" s="102"/>
    </row>
    <row r="77" spans="1:16" ht="21" customHeight="1" x14ac:dyDescent="0.3">
      <c r="D77" s="98"/>
      <c r="E77" s="103"/>
      <c r="F77" s="104"/>
      <c r="G77" s="98"/>
      <c r="H77" s="98"/>
      <c r="I77" s="98"/>
      <c r="J77" s="98"/>
      <c r="K77" s="98"/>
      <c r="L77" s="98"/>
      <c r="M77" s="101"/>
      <c r="N77" s="102"/>
    </row>
    <row r="78" spans="1:16" ht="21" customHeight="1" x14ac:dyDescent="0.3">
      <c r="D78" s="98"/>
      <c r="E78" s="103"/>
      <c r="F78" s="104"/>
      <c r="G78" s="98"/>
      <c r="H78" s="98"/>
      <c r="I78" s="98"/>
      <c r="J78" s="98"/>
      <c r="K78" s="98"/>
      <c r="L78" s="98"/>
      <c r="M78" s="101"/>
      <c r="N78" s="102"/>
    </row>
    <row r="79" spans="1:16" ht="21" customHeight="1" x14ac:dyDescent="0.3">
      <c r="D79" s="98"/>
      <c r="E79" s="103"/>
      <c r="F79" s="104"/>
      <c r="G79" s="98"/>
      <c r="H79" s="98"/>
      <c r="I79" s="98"/>
      <c r="J79" s="98"/>
      <c r="K79" s="98"/>
      <c r="L79" s="98"/>
      <c r="M79" s="101"/>
      <c r="N79" s="102"/>
    </row>
    <row r="80" spans="1:16" ht="21" customHeight="1" x14ac:dyDescent="0.3">
      <c r="D80" s="105"/>
      <c r="E80" s="106"/>
      <c r="G80" s="107"/>
      <c r="H80" s="107"/>
      <c r="I80" s="107"/>
      <c r="J80" s="98"/>
      <c r="K80" s="98"/>
      <c r="L80" s="98"/>
      <c r="M80" s="101"/>
      <c r="N80" s="102"/>
    </row>
    <row r="81" spans="4:14" ht="21" customHeight="1" x14ac:dyDescent="0.3">
      <c r="D81" s="98"/>
      <c r="E81" s="106"/>
      <c r="F81" s="108"/>
      <c r="G81" s="98"/>
      <c r="H81" s="97"/>
      <c r="I81" s="98"/>
      <c r="J81" s="98"/>
      <c r="K81" s="98"/>
      <c r="L81" s="98"/>
      <c r="M81" s="101"/>
      <c r="N81" s="102"/>
    </row>
    <row r="82" spans="4:14" ht="21" customHeight="1" x14ac:dyDescent="0.3">
      <c r="D82" s="105"/>
      <c r="E82" s="103"/>
      <c r="F82" s="104"/>
      <c r="G82" s="98"/>
      <c r="H82" s="98"/>
      <c r="I82" s="97"/>
      <c r="J82" s="98"/>
      <c r="K82" s="98"/>
      <c r="L82" s="98"/>
      <c r="M82" s="101"/>
      <c r="N82" s="102"/>
    </row>
    <row r="83" spans="4:14" ht="21" customHeight="1" x14ac:dyDescent="0.3">
      <c r="D83" s="109" t="s">
        <v>120</v>
      </c>
      <c r="E83" s="109"/>
      <c r="F83" s="104"/>
      <c r="G83" s="98"/>
      <c r="H83" s="98"/>
      <c r="I83" s="97"/>
      <c r="J83" s="98"/>
      <c r="K83" s="109" t="s">
        <v>121</v>
      </c>
      <c r="L83" s="109"/>
      <c r="M83" s="109"/>
      <c r="N83" s="102"/>
    </row>
    <row r="84" spans="4:14" x14ac:dyDescent="0.25">
      <c r="D84" s="92"/>
      <c r="E84" s="93"/>
      <c r="F84" s="93"/>
      <c r="G84" s="93"/>
      <c r="H84" s="93"/>
      <c r="I84" s="93"/>
      <c r="J84" s="93"/>
      <c r="K84" s="93"/>
      <c r="L84" s="93"/>
      <c r="M84" s="73"/>
      <c r="N84" s="94"/>
    </row>
    <row r="85" spans="4:14" ht="18" customHeight="1" x14ac:dyDescent="0.35">
      <c r="D85" s="110"/>
      <c r="E85" s="110"/>
      <c r="F85" s="110"/>
      <c r="G85" s="110"/>
      <c r="H85" s="110"/>
      <c r="I85" s="110"/>
      <c r="J85" s="110"/>
      <c r="K85" s="110"/>
      <c r="L85" s="110"/>
      <c r="M85" s="111"/>
      <c r="N85" s="112"/>
    </row>
    <row r="86" spans="4:14" ht="21" x14ac:dyDescent="0.35">
      <c r="D86" s="110"/>
      <c r="E86" s="110"/>
      <c r="F86" s="110"/>
      <c r="G86" s="110"/>
      <c r="H86" s="110"/>
      <c r="I86" s="110"/>
      <c r="J86" s="110"/>
      <c r="K86" s="110"/>
      <c r="L86" s="110"/>
      <c r="M86" s="111"/>
      <c r="N86" s="112"/>
    </row>
    <row r="87" spans="4:14" ht="21" x14ac:dyDescent="0.35">
      <c r="D87" s="110"/>
      <c r="E87" s="110"/>
      <c r="F87" s="110"/>
      <c r="G87" s="110"/>
      <c r="H87" s="110"/>
      <c r="I87" s="110"/>
      <c r="J87" s="110"/>
      <c r="K87" s="110"/>
      <c r="L87" s="110"/>
      <c r="M87" s="111"/>
      <c r="N87" s="112"/>
    </row>
  </sheetData>
  <autoFilter ref="A6:P6" xr:uid="{00000000-0009-0000-0000-000003000000}">
    <sortState xmlns:xlrd2="http://schemas.microsoft.com/office/spreadsheetml/2017/richdata2" ref="D7:O38">
      <sortCondition ref="H6"/>
    </sortState>
  </autoFilter>
  <mergeCells count="17">
    <mergeCell ref="D76:E76"/>
    <mergeCell ref="D83:E83"/>
    <mergeCell ref="K83:M83"/>
    <mergeCell ref="D46:N46"/>
    <mergeCell ref="D57:F57"/>
    <mergeCell ref="D62:N62"/>
    <mergeCell ref="D63:N63"/>
    <mergeCell ref="D71:J71"/>
    <mergeCell ref="D74:E74"/>
    <mergeCell ref="K74:N75"/>
    <mergeCell ref="D75:E75"/>
    <mergeCell ref="D2:N2"/>
    <mergeCell ref="D3:N3"/>
    <mergeCell ref="D4:N4"/>
    <mergeCell ref="D5:N5"/>
    <mergeCell ref="D40:F40"/>
    <mergeCell ref="D45:N45"/>
  </mergeCells>
  <pageMargins left="0.7" right="0.7" top="0.75" bottom="0.75" header="0.3" footer="0.3"/>
  <pageSetup paperSize="5" scale="35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POR PAGAR 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Yevalyn Montero</dc:creator>
  <cp:lastModifiedBy>Yevalyn Montero</cp:lastModifiedBy>
  <dcterms:created xsi:type="dcterms:W3CDTF">2025-10-16T13:45:58Z</dcterms:created>
  <dcterms:modified xsi:type="dcterms:W3CDTF">2025-10-16T13:47:03Z</dcterms:modified>
</cp:coreProperties>
</file>