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indocal-my.sharepoint.com/personal/mrivera_indocal_gob_do/Documents/Escritorio/INFORME TRIMESTRAL/"/>
    </mc:Choice>
  </mc:AlternateContent>
  <xr:revisionPtr revIDLastSave="1" documentId="8_{E307F8CF-F838-4B91-8A84-50874950A79F}" xr6:coauthVersionLast="47" xr6:coauthVersionMax="47" xr10:uidLastSave="{AD242225-B845-4D98-9EAF-25CB52342F55}"/>
  <bookViews>
    <workbookView xWindow="-120" yWindow="-120" windowWidth="29040" windowHeight="15840" xr2:uid="{E831E5F3-8B2B-43A3-9060-9E5989EA4C5E}"/>
  </bookViews>
  <sheets>
    <sheet name="SEGUNDO SEMESTRE ACTIV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52" i="1" l="1"/>
  <c r="K345" i="1"/>
  <c r="K342" i="1"/>
  <c r="K339" i="1"/>
  <c r="K335" i="1"/>
  <c r="K329" i="1"/>
  <c r="K325" i="1"/>
  <c r="K318" i="1"/>
  <c r="K299" i="1"/>
  <c r="K353" i="1" s="1"/>
  <c r="K293" i="1"/>
  <c r="K289" i="1"/>
  <c r="K284" i="1"/>
  <c r="K280" i="1"/>
  <c r="K277" i="1"/>
  <c r="K273" i="1"/>
  <c r="K268" i="1"/>
  <c r="K265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61" i="1" s="1"/>
  <c r="K240" i="1"/>
  <c r="K239" i="1"/>
  <c r="K235" i="1"/>
  <c r="K236" i="1" s="1"/>
  <c r="K233" i="1"/>
  <c r="K232" i="1"/>
  <c r="K230" i="1"/>
  <c r="K227" i="1"/>
  <c r="K228" i="1" s="1"/>
  <c r="K226" i="1"/>
  <c r="K224" i="1"/>
  <c r="K221" i="1"/>
  <c r="K216" i="1"/>
  <c r="K218" i="1" s="1"/>
  <c r="K214" i="1"/>
  <c r="K211" i="1"/>
  <c r="K210" i="1"/>
  <c r="K207" i="1"/>
  <c r="K204" i="1"/>
  <c r="K208" i="1" s="1"/>
  <c r="K201" i="1"/>
  <c r="K197" i="1"/>
  <c r="K193" i="1"/>
  <c r="K190" i="1"/>
  <c r="K187" i="1"/>
  <c r="K184" i="1"/>
  <c r="K181" i="1"/>
  <c r="K178" i="1"/>
  <c r="K175" i="1"/>
  <c r="K172" i="1"/>
  <c r="K168" i="1"/>
  <c r="K165" i="1"/>
  <c r="K158" i="1"/>
  <c r="K153" i="1"/>
  <c r="K148" i="1"/>
  <c r="K145" i="1"/>
  <c r="K142" i="1"/>
  <c r="K137" i="1"/>
  <c r="K131" i="1"/>
  <c r="K128" i="1"/>
  <c r="K101" i="1"/>
  <c r="K93" i="1"/>
  <c r="K83" i="1"/>
  <c r="K70" i="1"/>
  <c r="K67" i="1"/>
  <c r="C62" i="1"/>
  <c r="C63" i="1" s="1"/>
  <c r="C64" i="1" s="1"/>
  <c r="C65" i="1" s="1"/>
  <c r="C69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5" i="1" s="1"/>
  <c r="C86" i="1" s="1"/>
  <c r="C87" i="1" s="1"/>
  <c r="C88" i="1" s="1"/>
  <c r="C89" i="1" s="1"/>
  <c r="C90" i="1" s="1"/>
  <c r="C95" i="1" s="1"/>
  <c r="C96" i="1" s="1"/>
  <c r="C97" i="1" s="1"/>
  <c r="C98" i="1" s="1"/>
  <c r="C99" i="1" s="1"/>
  <c r="C100" i="1" s="1"/>
  <c r="C103" i="1" s="1"/>
  <c r="C104" i="1" s="1"/>
  <c r="C105" i="1" s="1"/>
  <c r="C106" i="1" s="1"/>
  <c r="C107" i="1" s="1"/>
  <c r="C108" i="1" s="1"/>
  <c r="C109" i="1" s="1"/>
  <c r="C110" i="1" s="1"/>
  <c r="K58" i="1"/>
  <c r="K55" i="1"/>
  <c r="K52" i="1"/>
  <c r="K48" i="1"/>
  <c r="K44" i="1"/>
  <c r="K45" i="1" s="1"/>
  <c r="K42" i="1"/>
  <c r="K37" i="1"/>
  <c r="K36" i="1"/>
  <c r="K34" i="1"/>
  <c r="K38" i="1" s="1"/>
  <c r="K29" i="1"/>
  <c r="K26" i="1"/>
  <c r="K23" i="1"/>
  <c r="K19" i="1"/>
  <c r="K14" i="1"/>
  <c r="K15" i="1" s="1"/>
  <c r="K237" i="1" l="1"/>
  <c r="C111" i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30" i="1" s="1"/>
  <c r="C133" i="1" s="1"/>
  <c r="C134" i="1" s="1"/>
  <c r="C135" i="1" s="1"/>
  <c r="C139" i="1" s="1"/>
  <c r="C141" i="1" s="1"/>
  <c r="C144" i="1" s="1"/>
  <c r="C147" i="1" s="1"/>
  <c r="C152" i="1" s="1"/>
  <c r="C157" i="1" s="1"/>
  <c r="C164" i="1" s="1"/>
  <c r="C167" i="1" s="1"/>
  <c r="C171" i="1" s="1"/>
  <c r="C174" i="1" s="1"/>
  <c r="XBV110" i="1"/>
  <c r="K59" i="1"/>
  <c r="K266" i="1"/>
  <c r="K354" i="1" s="1"/>
</calcChain>
</file>

<file path=xl/sharedStrings.xml><?xml version="1.0" encoding="utf-8"?>
<sst xmlns="http://schemas.openxmlformats.org/spreadsheetml/2006/main" count="2129" uniqueCount="336">
  <si>
    <t xml:space="preserve">  INSTITUTO DOMINICANO PARA LA CALIDAD, INDOCAL.</t>
  </si>
  <si>
    <t>CREADO MEDIANTE LA LEY 166-12</t>
  </si>
  <si>
    <t>INVENTARIO DE ACTIVOS FIJOS</t>
  </si>
  <si>
    <t>ADQUIRIDO DURANTE EL PERIODO</t>
  </si>
  <si>
    <t>DESCRIPCION</t>
  </si>
  <si>
    <t>TICKET B.N.</t>
  </si>
  <si>
    <t>CODIGO SIAB</t>
  </si>
  <si>
    <t>MARCA</t>
  </si>
  <si>
    <t>MODELO</t>
  </si>
  <si>
    <t>SERIE</t>
  </si>
  <si>
    <t>FECHA AQUISICION</t>
  </si>
  <si>
    <t>DEPARTAMENTO</t>
  </si>
  <si>
    <t>CANTIDAD</t>
  </si>
  <si>
    <t>COLOR</t>
  </si>
  <si>
    <t>VALOR RD$</t>
  </si>
  <si>
    <t>NO. DE TRANSACION EN EL SIAB</t>
  </si>
  <si>
    <t>REGISTRADO</t>
  </si>
  <si>
    <t xml:space="preserve">AIRE ACONDICIONADO </t>
  </si>
  <si>
    <t>MILEXUS</t>
  </si>
  <si>
    <t>ML-INVERTE</t>
  </si>
  <si>
    <t>ML-INVERTE-24K-220W(B)</t>
  </si>
  <si>
    <t>LABORATORIO DE GASCUE  COSINA</t>
  </si>
  <si>
    <t xml:space="preserve">NEGRO Y GRIS </t>
  </si>
  <si>
    <t xml:space="preserve">TOTAL </t>
  </si>
  <si>
    <t>TOTAL GENERAL</t>
  </si>
  <si>
    <t xml:space="preserve">CAMIONETA </t>
  </si>
  <si>
    <t>BYD SHARK</t>
  </si>
  <si>
    <t>VEH102812</t>
  </si>
  <si>
    <t>LPE19W2AXSF040522</t>
  </si>
  <si>
    <t xml:space="preserve">TRANPORTACION </t>
  </si>
  <si>
    <t>NEGRO</t>
  </si>
  <si>
    <t xml:space="preserve">ASPIRADORA </t>
  </si>
  <si>
    <t>TRUPER</t>
  </si>
  <si>
    <t>6HP</t>
  </si>
  <si>
    <t>NARAJA Y NEGRO</t>
  </si>
  <si>
    <t>Monitores</t>
  </si>
  <si>
    <t>AOC</t>
  </si>
  <si>
    <t>24B30H2</t>
  </si>
  <si>
    <t>ZX4R2HA002610</t>
  </si>
  <si>
    <t>Administrativo</t>
  </si>
  <si>
    <t>ZX4R2HA002623</t>
  </si>
  <si>
    <t>ZX4R2HA002690</t>
  </si>
  <si>
    <t>Servicio al Cliente</t>
  </si>
  <si>
    <t>ZX4R2HA002617</t>
  </si>
  <si>
    <t>Metrología</t>
  </si>
  <si>
    <t>ZX4R2HA002607</t>
  </si>
  <si>
    <t>Comunicaciones</t>
  </si>
  <si>
    <t>ZX4R2HA002567</t>
  </si>
  <si>
    <t>Wireless Microphone/MIC MINI</t>
  </si>
  <si>
    <t xml:space="preserve">DJI </t>
  </si>
  <si>
    <t>DMMR01</t>
  </si>
  <si>
    <t>X004P5TO2H</t>
  </si>
  <si>
    <t>Camara foto grafica  y video</t>
  </si>
  <si>
    <t xml:space="preserve">SONY </t>
  </si>
  <si>
    <t>FX30</t>
  </si>
  <si>
    <t xml:space="preserve">Lente fotografico </t>
  </si>
  <si>
    <t>CF433</t>
  </si>
  <si>
    <t>CF851</t>
  </si>
  <si>
    <t>ZX4R2HA002605</t>
  </si>
  <si>
    <t>JURIDICO</t>
  </si>
  <si>
    <t xml:space="preserve">TRITURADORA </t>
  </si>
  <si>
    <t xml:space="preserve">ROYAL </t>
  </si>
  <si>
    <t>14MC</t>
  </si>
  <si>
    <t>ROYAL14MC14</t>
  </si>
  <si>
    <t xml:space="preserve">DISCODURO </t>
  </si>
  <si>
    <t>SEAGATE</t>
  </si>
  <si>
    <t>SKYHAWK/4TB</t>
  </si>
  <si>
    <t>ZFN4NGHX</t>
  </si>
  <si>
    <t>Seguridad sede central</t>
  </si>
  <si>
    <t>ZFN4L0CZ</t>
  </si>
  <si>
    <t>Seguridad regional norte</t>
  </si>
  <si>
    <t>ZFN4NHDD</t>
  </si>
  <si>
    <t>TI</t>
  </si>
  <si>
    <t>ZFN4NGTF</t>
  </si>
  <si>
    <t xml:space="preserve">IMPRESORA </t>
  </si>
  <si>
    <t>LABEL BROTHER</t>
  </si>
  <si>
    <t>THERQL810</t>
  </si>
  <si>
    <t>QL810W</t>
  </si>
  <si>
    <t>LABORATORIO DE METROLOGIOA SD</t>
  </si>
  <si>
    <t xml:space="preserve">NEGRO </t>
  </si>
  <si>
    <t>DATACARD</t>
  </si>
  <si>
    <t>CARDSD460</t>
  </si>
  <si>
    <t xml:space="preserve">EVALUACION DE LA CONFOMIDAD </t>
  </si>
  <si>
    <t>TOLTAL GENERAL</t>
  </si>
  <si>
    <t>ARCHIVO AEREO EN MELAMINA C/HAYA PUERTA ENROLLABLE 32X16X16 (80x40x40)</t>
  </si>
  <si>
    <t>N/A</t>
  </si>
  <si>
    <t>NORMALIZACION</t>
  </si>
  <si>
    <t>GRIS</t>
  </si>
  <si>
    <t>DISCO DURO SSD  INTERNO</t>
  </si>
  <si>
    <t>PATRIOT</t>
  </si>
  <si>
    <t>P210</t>
  </si>
  <si>
    <t>22506121100054</t>
  </si>
  <si>
    <t xml:space="preserve">BANCADA 3/P AEROPUERTO ESTRUCTURA METALICA POLIURETANO </t>
  </si>
  <si>
    <t>C/B 210484</t>
  </si>
  <si>
    <t>SERVICIOS GENERALES</t>
  </si>
  <si>
    <t>SILLA PLEGADIZA LIFETIME 28033 EN POLIURETANO</t>
  </si>
  <si>
    <t>LABORATORIO DE TEMPERATURA</t>
  </si>
  <si>
    <t>BLANCO</t>
  </si>
  <si>
    <t>ARCHIVO EN METAL 5 ESPACIO 18X36X72 2 PUERTA</t>
  </si>
  <si>
    <t xml:space="preserve">SILLA DE VISITA 4010 SIN BRAZO TAPIZADA </t>
  </si>
  <si>
    <t>DIRECCION JURIDICA</t>
  </si>
  <si>
    <t xml:space="preserve">ARCHIVO MAXIMA 8 X 13 </t>
  </si>
  <si>
    <t>4/G N-MA 104-005-GXX</t>
  </si>
  <si>
    <t>Impresora</t>
  </si>
  <si>
    <t>HP</t>
  </si>
  <si>
    <t>Color LaserJet Pro MFP 4303dw</t>
  </si>
  <si>
    <t>CNBRT1J55F</t>
  </si>
  <si>
    <t>Scanner</t>
  </si>
  <si>
    <t>SCANJET PRO 2000 S2</t>
  </si>
  <si>
    <t>CN541B2005</t>
  </si>
  <si>
    <t>VISCOSIMETRO ROTACIONAL IKA ( INCLUYE SOFTWARE Y CERTIFICADO DE FABRICA)</t>
  </si>
  <si>
    <t>IKA</t>
  </si>
  <si>
    <t>ROTAVISC ME-VI-S000</t>
  </si>
  <si>
    <t>LABORATORIO DE MASA Y VOLUMEN</t>
  </si>
  <si>
    <t>BLANCO HUESO</t>
  </si>
  <si>
    <t>DATALOGGER DE PRESION ABSOLUTA, TEMPERATURA Y HUMEDAD TESTO 176 P1</t>
  </si>
  <si>
    <t xml:space="preserve">TESTO </t>
  </si>
  <si>
    <t>176P1</t>
  </si>
  <si>
    <t>REFERENCE THERMOMETER, RTD, 0.03C, C/F SWUITCHBLE (INCLUYE UKAS CERTIFICATE OF CALIBRATION )</t>
  </si>
  <si>
    <t>THERMO WORKS</t>
  </si>
  <si>
    <t>THS-222-555</t>
  </si>
  <si>
    <t>D2 5066470</t>
  </si>
  <si>
    <t>CALIPER DIGITAL EN FIBRA DE CARBON 6</t>
  </si>
  <si>
    <t>1235D65</t>
  </si>
  <si>
    <t>ITL-18233 MAIN CONTROL &amp; ALARM THERMISTOR FOR MAINTENANCE BATH S/NJ: 29490/2</t>
  </si>
  <si>
    <t>ISOTECH</t>
  </si>
  <si>
    <t>935-1426</t>
  </si>
  <si>
    <t>CNBRT1J4ZB</t>
  </si>
  <si>
    <t>Laptop</t>
  </si>
  <si>
    <t>LENOVO</t>
  </si>
  <si>
    <t>LENOVO V15 G3 IAP 1</t>
  </si>
  <si>
    <t>PG04RBNM</t>
  </si>
  <si>
    <t>DIRECCION DE TECNOLOGIA DE LA INFORMACION</t>
  </si>
  <si>
    <t>GRIS OSCURO</t>
  </si>
  <si>
    <t>LENOVO V15 G3 IAP 2</t>
  </si>
  <si>
    <t>PG04RL29</t>
  </si>
  <si>
    <t>LENOVO V15 G3 IAP 3</t>
  </si>
  <si>
    <t>PG04RHGC</t>
  </si>
  <si>
    <t>LENOVO V15 G3 IAP 4</t>
  </si>
  <si>
    <t>PG04RL0G</t>
  </si>
  <si>
    <t>LENOVO V15 G3 IAP 5</t>
  </si>
  <si>
    <t>PG04REMY</t>
  </si>
  <si>
    <t>COMPUTADORA DE ESCRITORIO (INCLUYE MOUSE)</t>
  </si>
  <si>
    <t>DELL</t>
  </si>
  <si>
    <t>OPTIPLEX 7020</t>
  </si>
  <si>
    <t>6KFCP94</t>
  </si>
  <si>
    <t>Disco Duro Externo</t>
  </si>
  <si>
    <t>SRD0NF2</t>
  </si>
  <si>
    <t>NT17NHCA</t>
  </si>
  <si>
    <t>NT17NH50</t>
  </si>
  <si>
    <t>NT17NH2R</t>
  </si>
  <si>
    <t>LaserJet MFP M141w</t>
  </si>
  <si>
    <t>VND4713310</t>
  </si>
  <si>
    <t>VND4713338</t>
  </si>
  <si>
    <t>VND4713339</t>
  </si>
  <si>
    <t>VND4713345</t>
  </si>
  <si>
    <t>VND4713344</t>
  </si>
  <si>
    <t>VND4713341</t>
  </si>
  <si>
    <t>CNBRT1J55V</t>
  </si>
  <si>
    <t>Tablets</t>
  </si>
  <si>
    <t>Tablet PC</t>
  </si>
  <si>
    <t>K12DROW-N</t>
  </si>
  <si>
    <t>MZCC243613067</t>
  </si>
  <si>
    <t>MZCC243613341</t>
  </si>
  <si>
    <t>TH251018818</t>
  </si>
  <si>
    <t>MZCC243616717</t>
  </si>
  <si>
    <t>MZCC243613596</t>
  </si>
  <si>
    <t>MZCC243615475</t>
  </si>
  <si>
    <t>TH251018788</t>
  </si>
  <si>
    <t>MNCC243616126</t>
  </si>
  <si>
    <t>ENVY</t>
  </si>
  <si>
    <t>CND404072P</t>
  </si>
  <si>
    <t>DIRECCION GENERAL</t>
  </si>
  <si>
    <t>Direccion de Comunicaciones</t>
  </si>
  <si>
    <t>CNBRT1J53S</t>
  </si>
  <si>
    <t>5VLDP94</t>
  </si>
  <si>
    <t>CNBRT1J54N</t>
  </si>
  <si>
    <t>Dirección de RRHH</t>
  </si>
  <si>
    <t>5KFCP94</t>
  </si>
  <si>
    <t>1R6DP94</t>
  </si>
  <si>
    <t>Nómina</t>
  </si>
  <si>
    <t>CN53RB201C</t>
  </si>
  <si>
    <t>Contabilidad</t>
  </si>
  <si>
    <t>Departamento de Presupuesto</t>
  </si>
  <si>
    <t>CN541B2048</t>
  </si>
  <si>
    <t>Metrología Legal</t>
  </si>
  <si>
    <t>VND4713330</t>
  </si>
  <si>
    <t>CNBRT1J51C</t>
  </si>
  <si>
    <t>CNBRT1J32Z</t>
  </si>
  <si>
    <t xml:space="preserve">Departamento de Compras </t>
  </si>
  <si>
    <t>Evaluacion de la conformidad</t>
  </si>
  <si>
    <t>CNBRT1J552</t>
  </si>
  <si>
    <t>CNBRT1J54V</t>
  </si>
  <si>
    <t>Dirección de Normalización</t>
  </si>
  <si>
    <t>VND4713346</t>
  </si>
  <si>
    <t>ADMINISTRATIVO SANTIAGO</t>
  </si>
  <si>
    <t>VND4713391</t>
  </si>
  <si>
    <t>DESPACHO SANTIAGO</t>
  </si>
  <si>
    <t>VND4713343</t>
  </si>
  <si>
    <t>LABORATORIO DE MEDICIONES ELECTRICAS SANTIAGO</t>
  </si>
  <si>
    <t>CNBRT1J34R</t>
  </si>
  <si>
    <t>METROLOGIA LEGAL SANTIAGO</t>
  </si>
  <si>
    <t>REGLAMENTACION TECNICA</t>
  </si>
  <si>
    <t>RRHH REGIONAL NORTE</t>
  </si>
  <si>
    <t>LAB. REGIONAL NORTE</t>
  </si>
  <si>
    <t>INSPESION</t>
  </si>
  <si>
    <t>SERVICIO TECNICOS</t>
  </si>
  <si>
    <t>COOPERACION INTERNACIONAL (PREMIO INDOCAL A LA CALIDAD)</t>
  </si>
  <si>
    <t>NEVERA EJECUTIVA</t>
  </si>
  <si>
    <t>DAEWOO</t>
  </si>
  <si>
    <t>NV36-41004</t>
  </si>
  <si>
    <t>1-AB700148127694000120</t>
  </si>
  <si>
    <t xml:space="preserve">SUMINITRO </t>
  </si>
  <si>
    <t xml:space="preserve">GRIS </t>
  </si>
  <si>
    <t>2-AB700148127694000073</t>
  </si>
  <si>
    <t xml:space="preserve">DEP. JURIDICO </t>
  </si>
  <si>
    <t xml:space="preserve">TELEVICION </t>
  </si>
  <si>
    <t>TLC</t>
  </si>
  <si>
    <t>75C655A</t>
  </si>
  <si>
    <t>2412ELE232305B00012</t>
  </si>
  <si>
    <t>NEGRA</t>
  </si>
  <si>
    <t>2112ELE232305B00126</t>
  </si>
  <si>
    <t xml:space="preserve">Despacho </t>
  </si>
  <si>
    <t>2412ELE232305B00003</t>
  </si>
  <si>
    <t xml:space="preserve">Transportacion </t>
  </si>
  <si>
    <t>ALHUA TECHNOLOGY</t>
  </si>
  <si>
    <t>DHI-LTV43-SG400</t>
  </si>
  <si>
    <t>AKT0113419AB00172</t>
  </si>
  <si>
    <t>SEGURIDAD</t>
  </si>
  <si>
    <t>AKT0113419AB00225</t>
  </si>
  <si>
    <t>CAFETERA ELETRICA</t>
  </si>
  <si>
    <t>BLACK &amp; DECKER</t>
  </si>
  <si>
    <t>CM09</t>
  </si>
  <si>
    <t>CM0916B-12TZ</t>
  </si>
  <si>
    <t>COCINA LABORATORIO GASCUE</t>
  </si>
  <si>
    <t xml:space="preserve">NEGRA </t>
  </si>
  <si>
    <t>CM1016B-12TZ</t>
  </si>
  <si>
    <t xml:space="preserve">NEVERA PARA CASA </t>
  </si>
  <si>
    <t>AMERICAN</t>
  </si>
  <si>
    <t>NB-600SBS</t>
  </si>
  <si>
    <t>PLATA</t>
  </si>
  <si>
    <t xml:space="preserve">PODIUM </t>
  </si>
  <si>
    <t xml:space="preserve">PROTOCOLO </t>
  </si>
  <si>
    <t xml:space="preserve">CLIAR </t>
  </si>
  <si>
    <t>NBR PARA VIDEO VIGILANCIA</t>
  </si>
  <si>
    <t>HIKVISION</t>
  </si>
  <si>
    <t>DS-7616NI-Q2/16P</t>
  </si>
  <si>
    <t>FW0728804</t>
  </si>
  <si>
    <t>LABORATORIO GASCUA SEGURDAD</t>
  </si>
  <si>
    <t>Total General</t>
  </si>
  <si>
    <t>FV8997718</t>
  </si>
  <si>
    <t>FV8997754</t>
  </si>
  <si>
    <t>FV8997734</t>
  </si>
  <si>
    <t>CAMARA TIPO DEMO DIGITAL</t>
  </si>
  <si>
    <t>DS-2CD1323G2-LIU</t>
  </si>
  <si>
    <t>FY6905627</t>
  </si>
  <si>
    <t>BLANCA</t>
  </si>
  <si>
    <t>FY6905695</t>
  </si>
  <si>
    <t>FY6905304</t>
  </si>
  <si>
    <t>FY6905192</t>
  </si>
  <si>
    <t>CAMARA TIPO DEMO ANALOGICA</t>
  </si>
  <si>
    <t>DS-2CE76D0T-LMFS</t>
  </si>
  <si>
    <t>FH1025430</t>
  </si>
  <si>
    <t>FH1025448</t>
  </si>
  <si>
    <t>FH1025431</t>
  </si>
  <si>
    <t>FH1025432</t>
  </si>
  <si>
    <t>CAMARA TIPO BALA DIGITAL</t>
  </si>
  <si>
    <t>DS-2CD1027G0-L</t>
  </si>
  <si>
    <t>K00479555</t>
  </si>
  <si>
    <t>K00479547</t>
  </si>
  <si>
    <t>K00479618</t>
  </si>
  <si>
    <t>K00479535</t>
  </si>
  <si>
    <t>CAMARA TIPO BALA ANALOGA</t>
  </si>
  <si>
    <t>DS-2CE10DF3T-PFS</t>
  </si>
  <si>
    <t>K60662053</t>
  </si>
  <si>
    <t>K60662056</t>
  </si>
  <si>
    <t>K60662022</t>
  </si>
  <si>
    <t>K60662001</t>
  </si>
  <si>
    <t>Total</t>
  </si>
  <si>
    <t>Tarros para plata tipo lechuza</t>
  </si>
  <si>
    <t>Despacho</t>
  </si>
  <si>
    <t xml:space="preserve">Naturale </t>
  </si>
  <si>
    <t>Naturales</t>
  </si>
  <si>
    <t>TOTAL</t>
  </si>
  <si>
    <t>NEVERITA EJECUTIVA</t>
  </si>
  <si>
    <t>DAIWA</t>
  </si>
  <si>
    <t>DWREMB044G</t>
  </si>
  <si>
    <t>DWAZ54G2994001F2409300186</t>
  </si>
  <si>
    <t>COMPRA</t>
  </si>
  <si>
    <t>NEGRO Y PLATA</t>
  </si>
  <si>
    <t>SILLON EJECUTIVO</t>
  </si>
  <si>
    <t>578H</t>
  </si>
  <si>
    <t>SELLO FOLIADOR</t>
  </si>
  <si>
    <t>BARRILITO</t>
  </si>
  <si>
    <t>F80</t>
  </si>
  <si>
    <t>NEGRO Y GRIS</t>
  </si>
  <si>
    <t>DWAZ54G2994001F2409300188</t>
  </si>
  <si>
    <t>PRESUPUESTO</t>
  </si>
  <si>
    <t>DWAZ54G2994001F2409300150</t>
  </si>
  <si>
    <t>UNIDAD DE AUDITORIA INTERNA</t>
  </si>
  <si>
    <t>DWAZ54G2994001F2409300130</t>
  </si>
  <si>
    <t>DIRECION FINANCIERA</t>
  </si>
  <si>
    <t>DWAZ54G2994001F2409300026</t>
  </si>
  <si>
    <t xml:space="preserve">ADMINTRATIVO </t>
  </si>
  <si>
    <t>SILLA DE VIVICITA</t>
  </si>
  <si>
    <t>DESPACHO</t>
  </si>
  <si>
    <t>LABORATORIO DE PERITAGE ELCTRIO</t>
  </si>
  <si>
    <t xml:space="preserve">LABORATORIO NACIONAL METROLOGIA </t>
  </si>
  <si>
    <t>HT7021</t>
  </si>
  <si>
    <t>JURIDICA</t>
  </si>
  <si>
    <t>ARCHIVO DE 3 GAVETAS</t>
  </si>
  <si>
    <t>PLATEADO</t>
  </si>
  <si>
    <t>RECEPCION</t>
  </si>
  <si>
    <t>SERVICIO AL CLIENTE</t>
  </si>
  <si>
    <t>COBROS</t>
  </si>
  <si>
    <t xml:space="preserve">Armacen y suminitro </t>
  </si>
  <si>
    <t>EXTINTORES 20 LIBRE</t>
  </si>
  <si>
    <t>FIRECRAFT</t>
  </si>
  <si>
    <t>ABC MANUAL</t>
  </si>
  <si>
    <t>ABC20-M-FCR</t>
  </si>
  <si>
    <t>ROJO</t>
  </si>
  <si>
    <t xml:space="preserve">HIDROLAVADORA </t>
  </si>
  <si>
    <t xml:space="preserve">HP 3100 PSI </t>
  </si>
  <si>
    <t>TGT250105</t>
  </si>
  <si>
    <t>ASPIRADORA</t>
  </si>
  <si>
    <t>ULTRA</t>
  </si>
  <si>
    <t>MBNGF X9</t>
  </si>
  <si>
    <t xml:space="preserve">PULIDORA DE CARRO </t>
  </si>
  <si>
    <t>DYLLU</t>
  </si>
  <si>
    <t>1800W 6AHZ</t>
  </si>
  <si>
    <t>UDTAG8511801</t>
  </si>
  <si>
    <t>TOTAL EJECUTADO SEGUNDO DE 6 MESES DEL 2025</t>
  </si>
  <si>
    <t xml:space="preserve">DIRECTOR GENERAL NESTOR MATOS </t>
  </si>
  <si>
    <t xml:space="preserve">DIRECTORA FINANCIERA MARIA OGANDO </t>
  </si>
  <si>
    <t xml:space="preserve">ENCARGADA DE CONTABILIDAD  YEVALYN MONTERO 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</si>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</sst>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theme="1"/>
      <name val="Aptos Narrow"/>
    </font>
    <font>
      <b/>
      <sz val="18"/>
      <color theme="1"/>
      <name val="Calibri"/>
      <family val="2"/>
      <scheme val="minor"/>
    </font>
    <font>
      <sz val="11"/>
      <color rgb="FF000000"/>
      <name val="Aptos"/>
      <charset val="1"/>
    </font>
    <font>
      <b/>
      <sz val="16"/>
      <color theme="1"/>
      <name val="Aptos Narrow"/>
    </font>
    <font>
      <sz val="11"/>
      <color rgb="FF000000"/>
      <name val="Roboto"/>
      <charset val="1"/>
    </font>
    <font>
      <sz val="11"/>
      <name val="Calibri"/>
    </font>
    <font>
      <sz val="11"/>
      <color rgb="FF161616"/>
      <name val="Calibri"/>
    </font>
    <font>
      <b/>
      <sz val="2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4B084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DEBF7"/>
      </patternFill>
    </fill>
  </fills>
  <borders count="83">
    <border>
      <left/>
      <right/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8ED973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8ED973"/>
      </top>
      <bottom style="thin">
        <color rgb="FF8ED973"/>
      </bottom>
      <diagonal/>
    </border>
    <border>
      <left/>
      <right/>
      <top style="thin">
        <color rgb="FF8ED973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 style="thin">
        <color rgb="FF8ED973"/>
      </left>
      <right/>
      <top style="thin">
        <color rgb="FF8ED973"/>
      </top>
      <bottom style="thin">
        <color rgb="FF8ED973"/>
      </bottom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 applyAlignment="1">
      <alignment horizontal="center"/>
    </xf>
    <xf numFmtId="164" fontId="3" fillId="0" borderId="0" xfId="1" applyFont="1" applyAlignment="1">
      <alignment horizontal="right"/>
    </xf>
    <xf numFmtId="0" fontId="3" fillId="0" borderId="0" xfId="0" applyFont="1" applyAlignment="1">
      <alignment horizontal="center"/>
    </xf>
    <xf numFmtId="17" fontId="3" fillId="0" borderId="0" xfId="0" applyNumberFormat="1" applyFont="1" applyAlignment="1">
      <alignment horizontal="center"/>
    </xf>
    <xf numFmtId="17" fontId="3" fillId="0" borderId="0" xfId="0" applyNumberFormat="1" applyFont="1"/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164" fontId="4" fillId="3" borderId="2" xfId="1" applyFont="1" applyFill="1" applyBorder="1"/>
    <xf numFmtId="0" fontId="4" fillId="3" borderId="3" xfId="0" applyFont="1" applyFill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4" fontId="0" fillId="0" borderId="5" xfId="0" applyNumberFormat="1" applyBorder="1" applyAlignment="1">
      <alignment horizontal="center"/>
    </xf>
    <xf numFmtId="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4" fontId="5" fillId="0" borderId="13" xfId="0" applyNumberFormat="1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4" fontId="6" fillId="0" borderId="16" xfId="0" applyNumberFormat="1" applyFont="1" applyBorder="1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4" fontId="0" fillId="0" borderId="0" xfId="0" applyNumberFormat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4" fontId="5" fillId="0" borderId="19" xfId="0" applyNumberFormat="1" applyFont="1" applyBorder="1"/>
    <xf numFmtId="0" fontId="0" fillId="0" borderId="18" xfId="0" applyBorder="1" applyAlignment="1">
      <alignment horizontal="center" wrapText="1"/>
    </xf>
    <xf numFmtId="0" fontId="0" fillId="0" borderId="20" xfId="0" applyBorder="1"/>
    <xf numFmtId="0" fontId="4" fillId="3" borderId="21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7" fillId="4" borderId="27" xfId="0" applyFont="1" applyFill="1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28" xfId="0" applyBorder="1"/>
    <xf numFmtId="0" fontId="4" fillId="4" borderId="21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wrapText="1"/>
    </xf>
    <xf numFmtId="0" fontId="4" fillId="4" borderId="3" xfId="0" applyFont="1" applyFill="1" applyBorder="1"/>
    <xf numFmtId="0" fontId="7" fillId="5" borderId="29" xfId="0" applyFont="1" applyFill="1" applyBorder="1" applyAlignment="1">
      <alignment horizontal="center"/>
    </xf>
    <xf numFmtId="0" fontId="7" fillId="4" borderId="2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7" fillId="5" borderId="30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/>
    </xf>
    <xf numFmtId="4" fontId="0" fillId="0" borderId="31" xfId="0" applyNumberFormat="1" applyBorder="1" applyAlignment="1">
      <alignment horizontal="center"/>
    </xf>
    <xf numFmtId="0" fontId="7" fillId="4" borderId="18" xfId="0" applyFont="1" applyFill="1" applyBorder="1"/>
    <xf numFmtId="0" fontId="0" fillId="4" borderId="18" xfId="0" applyFill="1" applyBorder="1" applyAlignment="1">
      <alignment horizontal="center"/>
    </xf>
    <xf numFmtId="0" fontId="0" fillId="4" borderId="18" xfId="0" applyFill="1" applyBorder="1" applyAlignment="1">
      <alignment horizontal="center" vertical="center"/>
    </xf>
    <xf numFmtId="14" fontId="0" fillId="4" borderId="18" xfId="0" applyNumberFormat="1" applyFill="1" applyBorder="1" applyAlignment="1">
      <alignment horizontal="center"/>
    </xf>
    <xf numFmtId="0" fontId="0" fillId="4" borderId="18" xfId="0" applyFill="1" applyBorder="1"/>
    <xf numFmtId="4" fontId="0" fillId="4" borderId="18" xfId="0" applyNumberFormat="1" applyFill="1" applyBorder="1" applyAlignment="1">
      <alignment horizontal="center"/>
    </xf>
    <xf numFmtId="0" fontId="0" fillId="4" borderId="18" xfId="0" applyFill="1" applyBorder="1" applyAlignment="1">
      <alignment horizontal="center" wrapText="1"/>
    </xf>
    <xf numFmtId="0" fontId="7" fillId="5" borderId="18" xfId="0" applyFont="1" applyFill="1" applyBorder="1"/>
    <xf numFmtId="0" fontId="7" fillId="5" borderId="18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/>
    </xf>
    <xf numFmtId="4" fontId="0" fillId="0" borderId="18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5" fillId="0" borderId="32" xfId="0" applyFont="1" applyBorder="1" applyAlignment="1">
      <alignment horizontal="center" wrapText="1"/>
    </xf>
    <xf numFmtId="0" fontId="5" fillId="0" borderId="33" xfId="0" applyFont="1" applyBorder="1" applyAlignment="1">
      <alignment horizontal="center" wrapText="1"/>
    </xf>
    <xf numFmtId="4" fontId="5" fillId="0" borderId="34" xfId="0" applyNumberFormat="1" applyFont="1" applyBorder="1"/>
    <xf numFmtId="0" fontId="0" fillId="0" borderId="23" xfId="0" applyBorder="1" applyAlignment="1">
      <alignment horizontal="center" wrapText="1"/>
    </xf>
    <xf numFmtId="0" fontId="4" fillId="3" borderId="35" xfId="0" applyFont="1" applyFill="1" applyBorder="1" applyAlignment="1">
      <alignment horizontal="center"/>
    </xf>
    <xf numFmtId="0" fontId="4" fillId="3" borderId="36" xfId="0" applyFont="1" applyFill="1" applyBorder="1"/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/>
    </xf>
    <xf numFmtId="0" fontId="4" fillId="3" borderId="37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/>
    </xf>
    <xf numFmtId="0" fontId="4" fillId="3" borderId="36" xfId="0" applyFont="1" applyFill="1" applyBorder="1" applyAlignment="1">
      <alignment horizontal="center" wrapText="1"/>
    </xf>
    <xf numFmtId="0" fontId="4" fillId="3" borderId="38" xfId="0" applyFont="1" applyFill="1" applyBorder="1"/>
    <xf numFmtId="0" fontId="0" fillId="4" borderId="25" xfId="0" applyFill="1" applyBorder="1" applyAlignment="1">
      <alignment horizontal="center"/>
    </xf>
    <xf numFmtId="0" fontId="0" fillId="4" borderId="26" xfId="0" applyFill="1" applyBorder="1" applyAlignment="1">
      <alignment horizontal="center" vertical="center"/>
    </xf>
    <xf numFmtId="14" fontId="0" fillId="4" borderId="25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9" xfId="0" applyFill="1" applyBorder="1"/>
    <xf numFmtId="4" fontId="0" fillId="4" borderId="5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 wrapText="1"/>
    </xf>
    <xf numFmtId="0" fontId="0" fillId="4" borderId="28" xfId="0" applyFill="1" applyBorder="1"/>
    <xf numFmtId="0" fontId="7" fillId="4" borderId="39" xfId="0" applyFont="1" applyFill="1" applyBorder="1"/>
    <xf numFmtId="0" fontId="7" fillId="4" borderId="29" xfId="0" applyFont="1" applyFill="1" applyBorder="1"/>
    <xf numFmtId="0" fontId="7" fillId="4" borderId="29" xfId="0" applyFont="1" applyFill="1" applyBorder="1" applyAlignment="1">
      <alignment horizontal="center" vertical="center"/>
    </xf>
    <xf numFmtId="0" fontId="7" fillId="5" borderId="39" xfId="0" applyFont="1" applyFill="1" applyBorder="1"/>
    <xf numFmtId="0" fontId="7" fillId="5" borderId="29" xfId="0" applyFont="1" applyFill="1" applyBorder="1"/>
    <xf numFmtId="0" fontId="7" fillId="5" borderId="29" xfId="0" applyFont="1" applyFill="1" applyBorder="1" applyAlignment="1">
      <alignment horizontal="center" vertical="center"/>
    </xf>
    <xf numFmtId="0" fontId="4" fillId="3" borderId="37" xfId="0" applyFont="1" applyFill="1" applyBorder="1"/>
    <xf numFmtId="0" fontId="4" fillId="3" borderId="37" xfId="0" applyFont="1" applyFill="1" applyBorder="1" applyAlignment="1">
      <alignment horizontal="center" wrapText="1"/>
    </xf>
    <xf numFmtId="0" fontId="4" fillId="3" borderId="40" xfId="0" applyFont="1" applyFill="1" applyBorder="1"/>
    <xf numFmtId="0" fontId="0" fillId="0" borderId="9" xfId="0" applyBorder="1" applyAlignment="1">
      <alignment horizontal="center"/>
    </xf>
    <xf numFmtId="4" fontId="0" fillId="0" borderId="9" xfId="0" applyNumberFormat="1" applyBorder="1" applyAlignment="1">
      <alignment horizontal="center"/>
    </xf>
    <xf numFmtId="0" fontId="0" fillId="0" borderId="24" xfId="0" applyBorder="1"/>
    <xf numFmtId="0" fontId="0" fillId="0" borderId="0" xfId="0" applyAlignment="1">
      <alignment horizontal="center" vertical="center"/>
    </xf>
    <xf numFmtId="0" fontId="5" fillId="0" borderId="41" xfId="0" applyFont="1" applyBorder="1" applyAlignment="1">
      <alignment horizontal="center" wrapText="1"/>
    </xf>
    <xf numFmtId="0" fontId="5" fillId="0" borderId="42" xfId="0" applyFont="1" applyBorder="1" applyAlignment="1">
      <alignment horizontal="center" wrapText="1"/>
    </xf>
    <xf numFmtId="4" fontId="5" fillId="0" borderId="43" xfId="0" applyNumberFormat="1" applyFont="1" applyBorder="1"/>
    <xf numFmtId="0" fontId="0" fillId="0" borderId="0" xfId="0" applyAlignment="1">
      <alignment horizontal="center" wrapText="1"/>
    </xf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4" fontId="8" fillId="0" borderId="19" xfId="0" applyNumberFormat="1" applyFon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4" xfId="0" applyBorder="1" applyAlignment="1">
      <alignment horizontal="center" wrapText="1"/>
    </xf>
    <xf numFmtId="0" fontId="0" fillId="0" borderId="31" xfId="0" applyBorder="1" applyAlignment="1">
      <alignment horizontal="center"/>
    </xf>
    <xf numFmtId="14" fontId="0" fillId="0" borderId="31" xfId="0" applyNumberFormat="1" applyBorder="1" applyAlignment="1">
      <alignment horizontal="center"/>
    </xf>
    <xf numFmtId="0" fontId="0" fillId="0" borderId="45" xfId="0" applyBorder="1" applyAlignment="1">
      <alignment horizontal="center" wrapText="1"/>
    </xf>
    <xf numFmtId="0" fontId="0" fillId="0" borderId="45" xfId="0" applyBorder="1" applyAlignment="1">
      <alignment horizontal="center"/>
    </xf>
    <xf numFmtId="49" fontId="9" fillId="0" borderId="45" xfId="0" applyNumberFormat="1" applyFont="1" applyBorder="1" applyAlignment="1">
      <alignment horizontal="center"/>
    </xf>
    <xf numFmtId="14" fontId="0" fillId="0" borderId="45" xfId="0" applyNumberFormat="1" applyBorder="1" applyAlignment="1">
      <alignment horizontal="center"/>
    </xf>
    <xf numFmtId="0" fontId="0" fillId="0" borderId="46" xfId="0" applyBorder="1" applyAlignment="1">
      <alignment horizontal="center"/>
    </xf>
    <xf numFmtId="4" fontId="0" fillId="0" borderId="45" xfId="0" applyNumberFormat="1" applyBorder="1" applyAlignment="1">
      <alignment horizontal="center"/>
    </xf>
    <xf numFmtId="0" fontId="2" fillId="0" borderId="47" xfId="0" applyFont="1" applyBorder="1" applyAlignment="1">
      <alignment horizontal="center" wrapText="1"/>
    </xf>
    <xf numFmtId="0" fontId="2" fillId="0" borderId="48" xfId="0" applyFont="1" applyBorder="1" applyAlignment="1">
      <alignment horizontal="center" wrapText="1"/>
    </xf>
    <xf numFmtId="4" fontId="2" fillId="0" borderId="49" xfId="0" applyNumberFormat="1" applyFont="1" applyBorder="1"/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4" fontId="2" fillId="0" borderId="19" xfId="0" applyNumberFormat="1" applyFont="1" applyBorder="1"/>
    <xf numFmtId="0" fontId="0" fillId="0" borderId="45" xfId="0" applyBorder="1"/>
    <xf numFmtId="0" fontId="0" fillId="0" borderId="45" xfId="0" applyBorder="1" applyAlignment="1">
      <alignment wrapText="1"/>
    </xf>
    <xf numFmtId="0" fontId="0" fillId="4" borderId="0" xfId="0" applyFill="1"/>
    <xf numFmtId="0" fontId="0" fillId="0" borderId="50" xfId="0" applyBorder="1" applyAlignment="1">
      <alignment horizontal="center"/>
    </xf>
    <xf numFmtId="14" fontId="0" fillId="0" borderId="50" xfId="0" applyNumberFormat="1" applyBorder="1" applyAlignment="1">
      <alignment horizontal="center"/>
    </xf>
    <xf numFmtId="164" fontId="10" fillId="0" borderId="0" xfId="1" applyFont="1" applyAlignment="1">
      <alignment horizontal="center" vertical="center"/>
    </xf>
    <xf numFmtId="0" fontId="0" fillId="0" borderId="17" xfId="0" applyBorder="1" applyAlignment="1">
      <alignment wrapText="1"/>
    </xf>
    <xf numFmtId="14" fontId="0" fillId="0" borderId="18" xfId="0" applyNumberFormat="1" applyBorder="1"/>
    <xf numFmtId="0" fontId="0" fillId="0" borderId="51" xfId="0" applyBorder="1" applyAlignment="1">
      <alignment wrapText="1"/>
    </xf>
    <xf numFmtId="14" fontId="0" fillId="0" borderId="9" xfId="0" applyNumberFormat="1" applyBorder="1"/>
    <xf numFmtId="14" fontId="0" fillId="0" borderId="45" xfId="0" applyNumberFormat="1" applyBorder="1"/>
    <xf numFmtId="0" fontId="0" fillId="0" borderId="17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31" xfId="0" applyBorder="1" applyAlignment="1">
      <alignment horizontal="center" wrapText="1"/>
    </xf>
    <xf numFmtId="0" fontId="9" fillId="0" borderId="45" xfId="0" applyFont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49" fontId="4" fillId="0" borderId="45" xfId="0" applyNumberFormat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/>
    </xf>
    <xf numFmtId="0" fontId="0" fillId="0" borderId="50" xfId="0" applyBorder="1"/>
    <xf numFmtId="49" fontId="4" fillId="0" borderId="50" xfId="0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wrapText="1"/>
    </xf>
    <xf numFmtId="4" fontId="0" fillId="0" borderId="50" xfId="0" applyNumberFormat="1" applyBorder="1" applyAlignment="1">
      <alignment horizontal="center"/>
    </xf>
    <xf numFmtId="0" fontId="0" fillId="0" borderId="52" xfId="0" applyBorder="1" applyAlignment="1">
      <alignment horizontal="center"/>
    </xf>
    <xf numFmtId="0" fontId="0" fillId="0" borderId="53" xfId="0" applyBorder="1" applyAlignment="1">
      <alignment horizontal="center"/>
    </xf>
    <xf numFmtId="164" fontId="4" fillId="3" borderId="22" xfId="1" applyFont="1" applyFill="1" applyBorder="1"/>
    <xf numFmtId="0" fontId="4" fillId="3" borderId="45" xfId="0" applyFont="1" applyFill="1" applyBorder="1" applyAlignment="1">
      <alignment horizontal="center"/>
    </xf>
    <xf numFmtId="0" fontId="4" fillId="3" borderId="45" xfId="0" applyFont="1" applyFill="1" applyBorder="1"/>
    <xf numFmtId="164" fontId="4" fillId="3" borderId="45" xfId="1" applyFont="1" applyFill="1" applyBorder="1"/>
    <xf numFmtId="0" fontId="4" fillId="3" borderId="22" xfId="0" applyFont="1" applyFill="1" applyBorder="1"/>
    <xf numFmtId="0" fontId="4" fillId="3" borderId="54" xfId="0" applyFont="1" applyFill="1" applyBorder="1" applyAlignment="1">
      <alignment horizontal="center"/>
    </xf>
    <xf numFmtId="0" fontId="4" fillId="3" borderId="55" xfId="0" applyFont="1" applyFill="1" applyBorder="1"/>
    <xf numFmtId="0" fontId="4" fillId="0" borderId="56" xfId="0" applyFont="1" applyBorder="1" applyAlignment="1">
      <alignment horizontal="center" vertical="center"/>
    </xf>
    <xf numFmtId="0" fontId="0" fillId="0" borderId="56" xfId="0" applyBorder="1" applyAlignment="1">
      <alignment horizontal="center"/>
    </xf>
    <xf numFmtId="49" fontId="4" fillId="0" borderId="56" xfId="0" applyNumberFormat="1" applyFont="1" applyBorder="1" applyAlignment="1">
      <alignment horizontal="center" vertical="center"/>
    </xf>
    <xf numFmtId="14" fontId="0" fillId="0" borderId="56" xfId="0" applyNumberFormat="1" applyBorder="1" applyAlignment="1">
      <alignment horizontal="center"/>
    </xf>
    <xf numFmtId="49" fontId="11" fillId="0" borderId="45" xfId="0" applyNumberFormat="1" applyFont="1" applyBorder="1" applyAlignment="1">
      <alignment horizontal="center" vertical="center"/>
    </xf>
    <xf numFmtId="164" fontId="10" fillId="0" borderId="45" xfId="1" applyFont="1" applyBorder="1" applyAlignment="1">
      <alignment horizontal="center" vertical="center"/>
    </xf>
    <xf numFmtId="0" fontId="4" fillId="3" borderId="57" xfId="0" applyFont="1" applyFill="1" applyBorder="1" applyAlignment="1">
      <alignment horizontal="center"/>
    </xf>
    <xf numFmtId="0" fontId="4" fillId="3" borderId="16" xfId="0" applyFont="1" applyFill="1" applyBorder="1"/>
    <xf numFmtId="0" fontId="2" fillId="0" borderId="58" xfId="0" applyFont="1" applyBorder="1" applyAlignment="1">
      <alignment horizontal="center" wrapText="1"/>
    </xf>
    <xf numFmtId="0" fontId="2" fillId="0" borderId="16" xfId="0" applyFont="1" applyBorder="1" applyAlignment="1">
      <alignment horizontal="center"/>
    </xf>
    <xf numFmtId="4" fontId="12" fillId="0" borderId="19" xfId="0" applyNumberFormat="1" applyFont="1" applyBorder="1"/>
    <xf numFmtId="0" fontId="13" fillId="6" borderId="45" xfId="0" applyFont="1" applyFill="1" applyBorder="1" applyAlignment="1">
      <alignment horizontal="center" vertical="center"/>
    </xf>
    <xf numFmtId="14" fontId="0" fillId="0" borderId="53" xfId="0" applyNumberFormat="1" applyBorder="1" applyAlignment="1">
      <alignment horizontal="center"/>
    </xf>
    <xf numFmtId="0" fontId="2" fillId="0" borderId="59" xfId="0" applyFont="1" applyBorder="1" applyAlignment="1">
      <alignment horizontal="center" wrapText="1"/>
    </xf>
    <xf numFmtId="0" fontId="2" fillId="0" borderId="60" xfId="0" applyFont="1" applyBorder="1" applyAlignment="1">
      <alignment horizontal="center" wrapText="1"/>
    </xf>
    <xf numFmtId="4" fontId="2" fillId="0" borderId="61" xfId="0" applyNumberFormat="1" applyFont="1" applyBorder="1"/>
    <xf numFmtId="164" fontId="4" fillId="3" borderId="36" xfId="1" applyFont="1" applyFill="1" applyBorder="1"/>
    <xf numFmtId="0" fontId="2" fillId="0" borderId="45" xfId="0" applyFont="1" applyBorder="1" applyAlignment="1">
      <alignment horizontal="center" wrapText="1"/>
    </xf>
    <xf numFmtId="4" fontId="0" fillId="0" borderId="45" xfId="0" applyNumberFormat="1" applyBorder="1"/>
    <xf numFmtId="0" fontId="2" fillId="0" borderId="62" xfId="0" applyFont="1" applyBorder="1" applyAlignment="1">
      <alignment horizontal="center" wrapText="1"/>
    </xf>
    <xf numFmtId="0" fontId="2" fillId="0" borderId="63" xfId="0" applyFont="1" applyBorder="1" applyAlignment="1">
      <alignment horizontal="center" wrapText="1"/>
    </xf>
    <xf numFmtId="4" fontId="2" fillId="0" borderId="64" xfId="0" applyNumberFormat="1" applyFont="1" applyBorder="1"/>
    <xf numFmtId="0" fontId="13" fillId="0" borderId="45" xfId="0" applyFont="1" applyBorder="1" applyAlignment="1">
      <alignment horizontal="center" vertical="center"/>
    </xf>
    <xf numFmtId="165" fontId="0" fillId="0" borderId="23" xfId="0" applyNumberFormat="1" applyBorder="1" applyAlignment="1">
      <alignment horizontal="center"/>
    </xf>
    <xf numFmtId="14" fontId="0" fillId="0" borderId="20" xfId="0" applyNumberFormat="1" applyBorder="1"/>
    <xf numFmtId="0" fontId="0" fillId="4" borderId="45" xfId="0" applyFill="1" applyBorder="1" applyAlignment="1">
      <alignment horizontal="center"/>
    </xf>
    <xf numFmtId="0" fontId="2" fillId="0" borderId="65" xfId="0" applyFont="1" applyBorder="1" applyAlignment="1">
      <alignment horizontal="center" wrapText="1"/>
    </xf>
    <xf numFmtId="0" fontId="2" fillId="0" borderId="66" xfId="0" applyFont="1" applyBorder="1" applyAlignment="1">
      <alignment horizontal="center" wrapText="1"/>
    </xf>
    <xf numFmtId="4" fontId="2" fillId="0" borderId="67" xfId="0" applyNumberFormat="1" applyFont="1" applyBorder="1"/>
    <xf numFmtId="4" fontId="12" fillId="0" borderId="13" xfId="0" applyNumberFormat="1" applyFont="1" applyBorder="1"/>
    <xf numFmtId="0" fontId="4" fillId="3" borderId="18" xfId="0" applyFont="1" applyFill="1" applyBorder="1" applyAlignment="1">
      <alignment horizontal="center"/>
    </xf>
    <xf numFmtId="0" fontId="4" fillId="3" borderId="18" xfId="0" applyFont="1" applyFill="1" applyBorder="1"/>
    <xf numFmtId="0" fontId="4" fillId="3" borderId="18" xfId="0" applyFont="1" applyFill="1" applyBorder="1" applyAlignment="1">
      <alignment horizontal="center" vertical="center"/>
    </xf>
    <xf numFmtId="164" fontId="4" fillId="3" borderId="18" xfId="1" applyFont="1" applyFill="1" applyBorder="1"/>
    <xf numFmtId="14" fontId="2" fillId="0" borderId="18" xfId="0" applyNumberFormat="1" applyFont="1" applyBorder="1" applyAlignment="1">
      <alignment horizontal="center"/>
    </xf>
    <xf numFmtId="164" fontId="0" fillId="0" borderId="18" xfId="1" applyFont="1" applyBorder="1"/>
    <xf numFmtId="0" fontId="2" fillId="0" borderId="18" xfId="0" applyFont="1" applyBorder="1" applyAlignment="1">
      <alignment horizontal="center"/>
    </xf>
    <xf numFmtId="164" fontId="2" fillId="0" borderId="18" xfId="0" applyNumberFormat="1" applyFont="1" applyBorder="1"/>
    <xf numFmtId="0" fontId="0" fillId="0" borderId="18" xfId="0" applyBorder="1" applyAlignment="1">
      <alignment horizontal="center"/>
    </xf>
    <xf numFmtId="164" fontId="2" fillId="0" borderId="18" xfId="1" applyFont="1" applyBorder="1"/>
    <xf numFmtId="0" fontId="14" fillId="0" borderId="32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164" fontId="15" fillId="0" borderId="34" xfId="1" applyFont="1" applyBorder="1"/>
    <xf numFmtId="4" fontId="0" fillId="0" borderId="5" xfId="0" applyNumberFormat="1" applyBorder="1" applyAlignment="1">
      <alignment horizontal="right"/>
    </xf>
    <xf numFmtId="4" fontId="0" fillId="0" borderId="9" xfId="0" applyNumberFormat="1" applyBorder="1"/>
    <xf numFmtId="4" fontId="0" fillId="0" borderId="18" xfId="0" applyNumberFormat="1" applyBorder="1"/>
    <xf numFmtId="4" fontId="2" fillId="0" borderId="0" xfId="0" applyNumberFormat="1" applyFont="1" applyAlignment="1">
      <alignment horizontal="center"/>
    </xf>
    <xf numFmtId="0" fontId="4" fillId="3" borderId="68" xfId="0" applyFont="1" applyFill="1" applyBorder="1" applyAlignment="1">
      <alignment horizontal="center"/>
    </xf>
    <xf numFmtId="164" fontId="4" fillId="3" borderId="19" xfId="1" applyFont="1" applyFill="1" applyBorder="1"/>
    <xf numFmtId="4" fontId="0" fillId="0" borderId="31" xfId="0" applyNumberFormat="1" applyBorder="1" applyAlignment="1">
      <alignment horizontal="right"/>
    </xf>
    <xf numFmtId="14" fontId="0" fillId="0" borderId="69" xfId="0" applyNumberFormat="1" applyBorder="1" applyAlignment="1">
      <alignment horizontal="center"/>
    </xf>
    <xf numFmtId="0" fontId="13" fillId="6" borderId="18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4" fontId="0" fillId="0" borderId="18" xfId="0" applyNumberFormat="1" applyBorder="1" applyAlignment="1">
      <alignment horizontal="right"/>
    </xf>
    <xf numFmtId="4" fontId="2" fillId="0" borderId="45" xfId="0" applyNumberFormat="1" applyFont="1" applyBorder="1"/>
    <xf numFmtId="0" fontId="0" fillId="0" borderId="70" xfId="0" applyBorder="1" applyAlignment="1">
      <alignment horizontal="center"/>
    </xf>
    <xf numFmtId="0" fontId="13" fillId="6" borderId="50" xfId="0" applyFont="1" applyFill="1" applyBorder="1" applyAlignment="1">
      <alignment horizontal="center" vertical="center"/>
    </xf>
    <xf numFmtId="0" fontId="13" fillId="0" borderId="50" xfId="0" applyFont="1" applyBorder="1" applyAlignment="1">
      <alignment horizontal="center" vertical="center"/>
    </xf>
    <xf numFmtId="14" fontId="0" fillId="0" borderId="71" xfId="0" applyNumberFormat="1" applyBorder="1" applyAlignment="1">
      <alignment horizontal="center"/>
    </xf>
    <xf numFmtId="0" fontId="2" fillId="0" borderId="50" xfId="0" applyFont="1" applyBorder="1" applyAlignment="1">
      <alignment horizontal="center" wrapText="1"/>
    </xf>
    <xf numFmtId="4" fontId="0" fillId="0" borderId="50" xfId="0" applyNumberFormat="1" applyBorder="1"/>
    <xf numFmtId="0" fontId="2" fillId="0" borderId="1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72" xfId="0" applyFont="1" applyBorder="1" applyAlignment="1">
      <alignment horizontal="center" wrapText="1"/>
    </xf>
    <xf numFmtId="4" fontId="2" fillId="0" borderId="73" xfId="0" applyNumberFormat="1" applyFont="1" applyBorder="1"/>
    <xf numFmtId="4" fontId="0" fillId="0" borderId="5" xfId="0" applyNumberFormat="1" applyBorder="1"/>
    <xf numFmtId="0" fontId="0" fillId="0" borderId="74" xfId="0" applyBorder="1" applyAlignment="1">
      <alignment horizontal="center"/>
    </xf>
    <xf numFmtId="0" fontId="4" fillId="4" borderId="18" xfId="0" applyFont="1" applyFill="1" applyBorder="1"/>
    <xf numFmtId="0" fontId="4" fillId="4" borderId="18" xfId="0" applyFont="1" applyFill="1" applyBorder="1" applyAlignment="1">
      <alignment horizontal="center"/>
    </xf>
    <xf numFmtId="164" fontId="4" fillId="4" borderId="18" xfId="1" applyFont="1" applyFill="1" applyBorder="1"/>
    <xf numFmtId="0" fontId="0" fillId="0" borderId="56" xfId="0" applyBorder="1"/>
    <xf numFmtId="4" fontId="0" fillId="0" borderId="31" xfId="0" applyNumberFormat="1" applyBorder="1"/>
    <xf numFmtId="0" fontId="0" fillId="0" borderId="75" xfId="0" applyBorder="1" applyAlignment="1">
      <alignment horizontal="center"/>
    </xf>
    <xf numFmtId="4" fontId="0" fillId="0" borderId="23" xfId="0" applyNumberFormat="1" applyBorder="1"/>
    <xf numFmtId="164" fontId="2" fillId="0" borderId="19" xfId="0" applyNumberFormat="1" applyFont="1" applyBorder="1"/>
    <xf numFmtId="0" fontId="0" fillId="0" borderId="37" xfId="0" applyBorder="1"/>
    <xf numFmtId="14" fontId="0" fillId="0" borderId="70" xfId="0" applyNumberFormat="1" applyBorder="1" applyAlignment="1">
      <alignment horizontal="center"/>
    </xf>
    <xf numFmtId="0" fontId="0" fillId="0" borderId="71" xfId="0" applyBorder="1" applyAlignment="1">
      <alignment horizontal="center"/>
    </xf>
    <xf numFmtId="4" fontId="0" fillId="0" borderId="25" xfId="0" applyNumberFormat="1" applyBorder="1"/>
    <xf numFmtId="14" fontId="0" fillId="0" borderId="24" xfId="0" applyNumberFormat="1" applyBorder="1" applyAlignment="1">
      <alignment horizontal="center"/>
    </xf>
    <xf numFmtId="0" fontId="0" fillId="0" borderId="37" xfId="0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76" xfId="0" applyFont="1" applyFill="1" applyBorder="1"/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4" fontId="2" fillId="0" borderId="13" xfId="0" applyNumberFormat="1" applyFont="1" applyBorder="1"/>
    <xf numFmtId="0" fontId="0" fillId="4" borderId="4" xfId="0" applyFill="1" applyBorder="1" applyAlignment="1">
      <alignment horizontal="center" wrapText="1"/>
    </xf>
    <xf numFmtId="0" fontId="0" fillId="4" borderId="56" xfId="0" applyFill="1" applyBorder="1"/>
    <xf numFmtId="0" fontId="0" fillId="4" borderId="56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14" fontId="0" fillId="4" borderId="5" xfId="0" applyNumberFormat="1" applyFill="1" applyBorder="1" applyAlignment="1">
      <alignment horizontal="center"/>
    </xf>
    <xf numFmtId="4" fontId="0" fillId="4" borderId="23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0" xfId="0" applyFill="1" applyBorder="1"/>
    <xf numFmtId="0" fontId="0" fillId="0" borderId="77" xfId="0" applyBorder="1" applyAlignment="1">
      <alignment horizontal="center"/>
    </xf>
    <xf numFmtId="164" fontId="0" fillId="0" borderId="18" xfId="0" applyNumberFormat="1" applyBorder="1"/>
    <xf numFmtId="14" fontId="0" fillId="0" borderId="46" xfId="0" applyNumberFormat="1" applyBorder="1" applyAlignment="1">
      <alignment horizontal="center"/>
    </xf>
    <xf numFmtId="0" fontId="0" fillId="0" borderId="5" xfId="0" applyBorder="1"/>
    <xf numFmtId="0" fontId="2" fillId="0" borderId="78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" fontId="2" fillId="0" borderId="79" xfId="0" applyNumberFormat="1" applyFont="1" applyBorder="1"/>
    <xf numFmtId="4" fontId="15" fillId="0" borderId="80" xfId="0" applyNumberFormat="1" applyFont="1" applyBorder="1"/>
    <xf numFmtId="0" fontId="2" fillId="0" borderId="16" xfId="0" applyFont="1" applyBorder="1" applyAlignment="1">
      <alignment horizontal="center" wrapText="1"/>
    </xf>
    <xf numFmtId="164" fontId="12" fillId="0" borderId="81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82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1</xdr:row>
      <xdr:rowOff>19050</xdr:rowOff>
    </xdr:from>
    <xdr:to>
      <xdr:col>1</xdr:col>
      <xdr:colOff>638175</xdr:colOff>
      <xdr:row>8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5169062-1786-4AA0-8EF8-5C8DF16BB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09550"/>
          <a:ext cx="220980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85725</xdr:colOff>
      <xdr:row>2</xdr:row>
      <xdr:rowOff>9525</xdr:rowOff>
    </xdr:from>
    <xdr:to>
      <xdr:col>11</xdr:col>
      <xdr:colOff>1905000</xdr:colOff>
      <xdr:row>7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1238661-3272-48CC-B7D0-053898C3945C}"/>
            </a:ext>
            <a:ext uri="{147F2762-F138-4A5C-976F-8EAC2B608ADB}">
              <a16:predDERef xmlns:a16="http://schemas.microsoft.com/office/drawing/2014/main" pred="{58D6B9B9-3B1B-4B17-9E0A-E9769FEEB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07150" y="390525"/>
          <a:ext cx="181927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41358-787A-485E-997F-4FE698E07017}">
  <sheetPr>
    <pageSetUpPr fitToPage="1"/>
  </sheetPr>
  <dimension ref="A1:XBV368"/>
  <sheetViews>
    <sheetView tabSelected="1" topLeftCell="A320" zoomScale="60" zoomScaleNormal="60" workbookViewId="0">
      <selection activeCell="F364" sqref="F364"/>
    </sheetView>
  </sheetViews>
  <sheetFormatPr baseColWidth="10" defaultColWidth="10.42578125" defaultRowHeight="15" x14ac:dyDescent="0.25"/>
  <cols>
    <col min="1" max="1" width="31.7109375" customWidth="1"/>
    <col min="2" max="2" width="12.85546875" customWidth="1"/>
    <col min="3" max="3" width="19.140625" style="9" customWidth="1"/>
    <col min="4" max="4" width="24.42578125" customWidth="1"/>
    <col min="5" max="5" width="30.5703125" customWidth="1"/>
    <col min="6" max="6" width="33.5703125" customWidth="1"/>
    <col min="7" max="7" width="20.42578125" customWidth="1"/>
    <col min="8" max="8" width="48.28515625" customWidth="1"/>
    <col min="9" max="9" width="15.85546875" style="9" customWidth="1"/>
    <col min="10" max="10" width="20.140625" customWidth="1"/>
    <col min="11" max="11" width="28.28515625" style="10" bestFit="1" customWidth="1"/>
    <col min="12" max="12" width="34.140625" style="9" bestFit="1" customWidth="1"/>
    <col min="13" max="13" width="22.5703125" customWidth="1"/>
    <col min="14" max="14" width="13.42578125" customWidth="1"/>
    <col min="15" max="15" width="17" customWidth="1"/>
  </cols>
  <sheetData>
    <row r="1" spans="1:19" x14ac:dyDescent="0.25">
      <c r="A1" s="1"/>
      <c r="B1" s="2"/>
      <c r="C1" s="3"/>
      <c r="D1" s="1"/>
      <c r="E1" s="1"/>
      <c r="F1" s="1"/>
      <c r="G1" s="1"/>
      <c r="H1" s="1"/>
      <c r="I1" s="1"/>
      <c r="J1" s="1"/>
      <c r="K1" s="4"/>
      <c r="L1" s="1"/>
      <c r="M1" s="2"/>
    </row>
    <row r="2" spans="1:19" x14ac:dyDescent="0.25">
      <c r="A2" s="1"/>
      <c r="B2" s="2"/>
      <c r="C2" s="3"/>
      <c r="D2" s="1"/>
      <c r="E2" s="1"/>
      <c r="F2" s="1"/>
      <c r="G2" s="1"/>
      <c r="H2" s="1"/>
      <c r="I2" s="1"/>
      <c r="J2" s="1"/>
      <c r="K2" s="4"/>
      <c r="L2" s="1"/>
      <c r="M2" s="2"/>
    </row>
    <row r="3" spans="1:19" x14ac:dyDescent="0.25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9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9" x14ac:dyDescent="0.25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9" x14ac:dyDescent="0.25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9" x14ac:dyDescent="0.25">
      <c r="A7" s="6">
        <v>45839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9" x14ac:dyDescent="0.25">
      <c r="A8" s="6">
        <v>45992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  <c r="O8" s="7"/>
      <c r="P8" s="7"/>
      <c r="Q8" s="7"/>
      <c r="R8" s="7"/>
      <c r="S8" s="7"/>
    </row>
    <row r="9" spans="1:19" x14ac:dyDescent="0.25">
      <c r="A9" s="1"/>
      <c r="B9" s="2"/>
      <c r="C9" s="8"/>
      <c r="D9" s="3"/>
      <c r="E9" s="1"/>
      <c r="F9" s="1"/>
      <c r="G9" s="1"/>
      <c r="H9" s="1"/>
      <c r="I9" s="1"/>
      <c r="J9" s="1"/>
      <c r="K9" s="4"/>
      <c r="L9" s="1"/>
      <c r="M9" s="2"/>
    </row>
    <row r="10" spans="1:19" ht="15.75" thickBot="1" x14ac:dyDescent="0.3">
      <c r="C10"/>
    </row>
    <row r="11" spans="1:19" ht="15.75" thickBot="1" x14ac:dyDescent="0.3">
      <c r="A11" s="11" t="s">
        <v>4</v>
      </c>
      <c r="B11" s="12" t="s">
        <v>5</v>
      </c>
      <c r="C11" s="13" t="s">
        <v>6</v>
      </c>
      <c r="D11" s="13" t="s">
        <v>7</v>
      </c>
      <c r="E11" s="13" t="s">
        <v>8</v>
      </c>
      <c r="F11" s="13" t="s">
        <v>9</v>
      </c>
      <c r="G11" s="13" t="s">
        <v>10</v>
      </c>
      <c r="H11" s="13" t="s">
        <v>11</v>
      </c>
      <c r="I11" s="13" t="s">
        <v>12</v>
      </c>
      <c r="J11" s="13" t="s">
        <v>13</v>
      </c>
      <c r="K11" s="14" t="s">
        <v>14</v>
      </c>
      <c r="L11" s="13" t="s">
        <v>15</v>
      </c>
      <c r="M11" s="15" t="s">
        <v>16</v>
      </c>
    </row>
    <row r="12" spans="1:19" x14ac:dyDescent="0.25">
      <c r="A12" s="16" t="s">
        <v>17</v>
      </c>
      <c r="B12" s="17"/>
      <c r="C12" s="17">
        <v>2274</v>
      </c>
      <c r="D12" s="17" t="s">
        <v>18</v>
      </c>
      <c r="E12" s="17" t="s">
        <v>19</v>
      </c>
      <c r="F12" s="17" t="s">
        <v>20</v>
      </c>
      <c r="G12" s="18">
        <v>45848</v>
      </c>
      <c r="H12" s="17" t="s">
        <v>21</v>
      </c>
      <c r="I12" s="17">
        <v>1</v>
      </c>
      <c r="J12" s="17" t="s">
        <v>22</v>
      </c>
      <c r="K12" s="19">
        <v>74670.399999999994</v>
      </c>
      <c r="L12" s="17">
        <v>3529</v>
      </c>
      <c r="M12" s="20">
        <v>45873</v>
      </c>
    </row>
    <row r="13" spans="1:19" ht="15.75" thickBot="1" x14ac:dyDescent="0.3">
      <c r="A13" s="21"/>
      <c r="B13" s="22"/>
      <c r="C13" s="22"/>
      <c r="D13" s="22"/>
      <c r="E13" s="22"/>
      <c r="F13" s="22"/>
      <c r="G13" s="22"/>
      <c r="H13" s="22"/>
      <c r="I13" s="23"/>
      <c r="J13" s="23"/>
      <c r="K13" s="23"/>
      <c r="L13" s="22"/>
      <c r="M13" s="24"/>
    </row>
    <row r="14" spans="1:19" ht="15.75" thickBot="1" x14ac:dyDescent="0.3">
      <c r="C14"/>
      <c r="I14" s="25" t="s">
        <v>23</v>
      </c>
      <c r="J14" s="26"/>
      <c r="K14" s="27">
        <f>SUM(K12:K13)</f>
        <v>74670.399999999994</v>
      </c>
      <c r="L14"/>
    </row>
    <row r="15" spans="1:19" ht="24" thickBot="1" x14ac:dyDescent="0.4">
      <c r="C15"/>
      <c r="I15" s="28" t="s">
        <v>24</v>
      </c>
      <c r="J15" s="29"/>
      <c r="K15" s="30">
        <f>+K14</f>
        <v>74670.399999999994</v>
      </c>
      <c r="L15"/>
    </row>
    <row r="16" spans="1:19" ht="15.75" thickBot="1" x14ac:dyDescent="0.3">
      <c r="A16" s="11" t="s">
        <v>4</v>
      </c>
      <c r="B16" s="12" t="s">
        <v>5</v>
      </c>
      <c r="C16" s="31" t="s">
        <v>6</v>
      </c>
      <c r="D16" s="13" t="s">
        <v>7</v>
      </c>
      <c r="E16" s="31" t="s">
        <v>8</v>
      </c>
      <c r="F16" s="13" t="s">
        <v>9</v>
      </c>
      <c r="G16" s="13" t="s">
        <v>10</v>
      </c>
      <c r="H16" s="13" t="s">
        <v>11</v>
      </c>
      <c r="I16" s="13" t="s">
        <v>12</v>
      </c>
      <c r="J16" s="13" t="s">
        <v>13</v>
      </c>
      <c r="K16" s="14" t="s">
        <v>14</v>
      </c>
      <c r="L16" s="32" t="s">
        <v>15</v>
      </c>
      <c r="M16" s="15" t="s">
        <v>16</v>
      </c>
    </row>
    <row r="17" spans="1:13" x14ac:dyDescent="0.25">
      <c r="A17" s="16" t="s">
        <v>25</v>
      </c>
      <c r="B17" s="17"/>
      <c r="C17" s="33">
        <v>2276</v>
      </c>
      <c r="D17" s="17" t="s">
        <v>26</v>
      </c>
      <c r="E17" s="33" t="s">
        <v>27</v>
      </c>
      <c r="F17" s="17" t="s">
        <v>28</v>
      </c>
      <c r="G17" s="18">
        <v>45890</v>
      </c>
      <c r="H17" s="17" t="s">
        <v>29</v>
      </c>
      <c r="I17" s="17">
        <v>1</v>
      </c>
      <c r="J17" s="17" t="s">
        <v>30</v>
      </c>
      <c r="K17" s="19">
        <v>4323402</v>
      </c>
      <c r="L17" s="34">
        <v>3530</v>
      </c>
      <c r="M17" s="20"/>
    </row>
    <row r="18" spans="1:13" ht="15.75" thickBot="1" x14ac:dyDescent="0.3">
      <c r="A18" s="16" t="s">
        <v>31</v>
      </c>
      <c r="B18" s="17"/>
      <c r="C18" s="33">
        <v>2275</v>
      </c>
      <c r="D18" s="17" t="s">
        <v>32</v>
      </c>
      <c r="E18" s="33">
        <v>210254</v>
      </c>
      <c r="F18" s="17" t="s">
        <v>33</v>
      </c>
      <c r="G18" s="18">
        <v>45890</v>
      </c>
      <c r="H18" s="17" t="s">
        <v>29</v>
      </c>
      <c r="I18" s="9">
        <v>1</v>
      </c>
      <c r="J18" s="9" t="s">
        <v>34</v>
      </c>
      <c r="K18" s="35">
        <v>12111.56</v>
      </c>
      <c r="L18" s="34">
        <v>3531</v>
      </c>
      <c r="M18" s="20"/>
    </row>
    <row r="19" spans="1:13" ht="15.75" thickBot="1" x14ac:dyDescent="0.3">
      <c r="A19" s="36"/>
      <c r="B19" s="37"/>
      <c r="C19" s="38"/>
      <c r="D19" s="39"/>
      <c r="E19" s="38"/>
      <c r="F19" s="39"/>
      <c r="G19" s="39"/>
      <c r="H19" s="39"/>
      <c r="I19" s="40" t="s">
        <v>23</v>
      </c>
      <c r="J19" s="41"/>
      <c r="K19" s="42">
        <f>SUM(K17:K18)</f>
        <v>4335513.5599999996</v>
      </c>
      <c r="L19" s="43"/>
      <c r="M19" s="44"/>
    </row>
    <row r="20" spans="1:13" ht="15.75" thickBot="1" x14ac:dyDescent="0.3">
      <c r="A20" s="45" t="s">
        <v>4</v>
      </c>
      <c r="B20" s="12" t="s">
        <v>5</v>
      </c>
      <c r="C20" s="31" t="s">
        <v>6</v>
      </c>
      <c r="D20" s="46" t="s">
        <v>7</v>
      </c>
      <c r="E20" s="47" t="s">
        <v>8</v>
      </c>
      <c r="F20" s="46" t="s">
        <v>9</v>
      </c>
      <c r="G20" s="46" t="s">
        <v>10</v>
      </c>
      <c r="H20" s="46" t="s">
        <v>11</v>
      </c>
      <c r="I20" s="13" t="s">
        <v>12</v>
      </c>
      <c r="J20" s="13" t="s">
        <v>13</v>
      </c>
      <c r="K20" s="14" t="s">
        <v>14</v>
      </c>
      <c r="L20" s="32" t="s">
        <v>15</v>
      </c>
      <c r="M20" s="15" t="s">
        <v>16</v>
      </c>
    </row>
    <row r="21" spans="1:13" x14ac:dyDescent="0.25">
      <c r="A21" s="48" t="s">
        <v>35</v>
      </c>
      <c r="B21" s="49"/>
      <c r="C21" s="50">
        <v>2277</v>
      </c>
      <c r="D21" s="48" t="s">
        <v>36</v>
      </c>
      <c r="E21" s="51" t="s">
        <v>37</v>
      </c>
      <c r="F21" s="52" t="s">
        <v>38</v>
      </c>
      <c r="G21" s="53">
        <v>45868</v>
      </c>
      <c r="H21" s="48" t="s">
        <v>39</v>
      </c>
      <c r="I21" s="49">
        <v>1</v>
      </c>
      <c r="J21" s="37" t="s">
        <v>30</v>
      </c>
      <c r="K21" s="19">
        <v>8407.5</v>
      </c>
      <c r="L21" s="43">
        <v>3532</v>
      </c>
      <c r="M21" s="44"/>
    </row>
    <row r="22" spans="1:13" ht="15.75" thickBot="1" x14ac:dyDescent="0.3">
      <c r="A22" s="48" t="s">
        <v>35</v>
      </c>
      <c r="B22" s="54"/>
      <c r="C22" s="55">
        <v>2278</v>
      </c>
      <c r="D22" s="48" t="s">
        <v>36</v>
      </c>
      <c r="E22" s="51" t="s">
        <v>37</v>
      </c>
      <c r="F22" s="48" t="s">
        <v>40</v>
      </c>
      <c r="G22" s="56">
        <v>45868</v>
      </c>
      <c r="H22" s="57" t="s">
        <v>39</v>
      </c>
      <c r="I22" s="39">
        <v>1</v>
      </c>
      <c r="J22" s="37" t="s">
        <v>30</v>
      </c>
      <c r="K22" s="19">
        <v>8407.5</v>
      </c>
      <c r="L22" s="58">
        <v>3533</v>
      </c>
      <c r="M22" s="59"/>
    </row>
    <row r="23" spans="1:13" ht="15.75" thickBot="1" x14ac:dyDescent="0.3">
      <c r="A23" s="60"/>
      <c r="B23" s="61"/>
      <c r="C23" s="62"/>
      <c r="D23" s="63"/>
      <c r="E23" s="64"/>
      <c r="F23" s="63"/>
      <c r="G23" s="65"/>
      <c r="H23" s="65"/>
      <c r="I23" s="40" t="s">
        <v>23</v>
      </c>
      <c r="J23" s="41"/>
      <c r="K23" s="42">
        <f>SUM(K21:K22)</f>
        <v>16815</v>
      </c>
      <c r="L23" s="66"/>
      <c r="M23" s="67"/>
    </row>
    <row r="24" spans="1:13" ht="15.75" thickBot="1" x14ac:dyDescent="0.3">
      <c r="A24" s="45" t="s">
        <v>4</v>
      </c>
      <c r="B24" s="12" t="s">
        <v>5</v>
      </c>
      <c r="C24" s="31" t="s">
        <v>6</v>
      </c>
      <c r="D24" s="46" t="s">
        <v>7</v>
      </c>
      <c r="E24" s="47" t="s">
        <v>8</v>
      </c>
      <c r="F24" s="46" t="s">
        <v>9</v>
      </c>
      <c r="G24" s="13" t="s">
        <v>10</v>
      </c>
      <c r="H24" s="13" t="s">
        <v>11</v>
      </c>
      <c r="I24" s="13" t="s">
        <v>12</v>
      </c>
      <c r="J24" s="13" t="s">
        <v>13</v>
      </c>
      <c r="K24" s="13" t="s">
        <v>14</v>
      </c>
      <c r="L24" s="32" t="s">
        <v>15</v>
      </c>
      <c r="M24" s="15" t="s">
        <v>16</v>
      </c>
    </row>
    <row r="25" spans="1:13" ht="15.75" thickBot="1" x14ac:dyDescent="0.3">
      <c r="A25" s="48" t="s">
        <v>35</v>
      </c>
      <c r="B25" s="49"/>
      <c r="C25" s="50">
        <v>2279</v>
      </c>
      <c r="D25" s="48" t="s">
        <v>36</v>
      </c>
      <c r="E25" s="51" t="s">
        <v>37</v>
      </c>
      <c r="F25" s="48" t="s">
        <v>41</v>
      </c>
      <c r="G25" s="56">
        <v>45868</v>
      </c>
      <c r="H25" s="68" t="s">
        <v>42</v>
      </c>
      <c r="I25" s="39">
        <v>1</v>
      </c>
      <c r="J25" s="37" t="s">
        <v>30</v>
      </c>
      <c r="K25" s="19">
        <v>8407.5</v>
      </c>
      <c r="L25" s="43">
        <v>3534</v>
      </c>
      <c r="M25" s="37"/>
    </row>
    <row r="26" spans="1:13" ht="15.75" thickBot="1" x14ac:dyDescent="0.3">
      <c r="A26" s="48"/>
      <c r="B26" s="49"/>
      <c r="C26" s="50"/>
      <c r="D26" s="48"/>
      <c r="E26" s="51"/>
      <c r="F26" s="48"/>
      <c r="G26" s="49"/>
      <c r="H26" s="39"/>
      <c r="I26" s="40" t="s">
        <v>23</v>
      </c>
      <c r="J26" s="41"/>
      <c r="K26" s="42">
        <f>SUM(K24:K25)</f>
        <v>8407.5</v>
      </c>
      <c r="L26" s="43"/>
      <c r="M26" s="37"/>
    </row>
    <row r="27" spans="1:13" ht="15.75" thickBot="1" x14ac:dyDescent="0.3">
      <c r="A27" s="45" t="s">
        <v>4</v>
      </c>
      <c r="B27" s="12" t="s">
        <v>5</v>
      </c>
      <c r="C27" s="31" t="s">
        <v>6</v>
      </c>
      <c r="D27" s="46" t="s">
        <v>7</v>
      </c>
      <c r="E27" s="47" t="s">
        <v>8</v>
      </c>
      <c r="F27" s="46" t="s">
        <v>9</v>
      </c>
      <c r="G27" s="13" t="s">
        <v>10</v>
      </c>
      <c r="H27" s="13" t="s">
        <v>11</v>
      </c>
      <c r="I27" s="13" t="s">
        <v>12</v>
      </c>
      <c r="J27" s="13" t="s">
        <v>13</v>
      </c>
      <c r="K27" s="13" t="s">
        <v>14</v>
      </c>
      <c r="L27" s="32" t="s">
        <v>15</v>
      </c>
      <c r="M27" s="15" t="s">
        <v>16</v>
      </c>
    </row>
    <row r="28" spans="1:13" ht="15.75" thickBot="1" x14ac:dyDescent="0.3">
      <c r="A28" s="48" t="s">
        <v>35</v>
      </c>
      <c r="B28" s="49"/>
      <c r="C28" s="50">
        <v>2280</v>
      </c>
      <c r="D28" s="48" t="s">
        <v>36</v>
      </c>
      <c r="E28" s="51" t="s">
        <v>37</v>
      </c>
      <c r="F28" s="48" t="s">
        <v>43</v>
      </c>
      <c r="G28" s="56">
        <v>45868</v>
      </c>
      <c r="H28" s="69" t="s">
        <v>44</v>
      </c>
      <c r="I28" s="39">
        <v>1</v>
      </c>
      <c r="J28" s="37" t="s">
        <v>30</v>
      </c>
      <c r="K28" s="19">
        <v>8407.5</v>
      </c>
      <c r="L28" s="43">
        <v>3535</v>
      </c>
      <c r="M28" s="37"/>
    </row>
    <row r="29" spans="1:13" ht="15.75" thickBot="1" x14ac:dyDescent="0.3">
      <c r="A29" s="48"/>
      <c r="B29" s="49"/>
      <c r="C29" s="50"/>
      <c r="D29" s="48"/>
      <c r="E29" s="51"/>
      <c r="F29" s="48"/>
      <c r="G29" s="49"/>
      <c r="H29" s="39"/>
      <c r="I29" s="40" t="s">
        <v>23</v>
      </c>
      <c r="J29" s="41"/>
      <c r="K29" s="42">
        <f>SUM(K27:K28)</f>
        <v>8407.5</v>
      </c>
      <c r="L29" s="43"/>
      <c r="M29" s="37"/>
    </row>
    <row r="30" spans="1:13" ht="15.75" thickBot="1" x14ac:dyDescent="0.3">
      <c r="A30" s="45" t="s">
        <v>4</v>
      </c>
      <c r="B30" s="12" t="s">
        <v>5</v>
      </c>
      <c r="C30" s="31" t="s">
        <v>6</v>
      </c>
      <c r="D30" s="46" t="s">
        <v>7</v>
      </c>
      <c r="E30" s="47" t="s">
        <v>8</v>
      </c>
      <c r="F30" s="46" t="s">
        <v>9</v>
      </c>
      <c r="G30" s="46" t="s">
        <v>10</v>
      </c>
      <c r="H30" s="13" t="s">
        <v>11</v>
      </c>
      <c r="I30" s="13" t="s">
        <v>12</v>
      </c>
      <c r="J30" s="13" t="s">
        <v>13</v>
      </c>
      <c r="K30" s="13" t="s">
        <v>14</v>
      </c>
      <c r="L30" s="32" t="s">
        <v>15</v>
      </c>
      <c r="M30" s="15" t="s">
        <v>16</v>
      </c>
    </row>
    <row r="31" spans="1:13" x14ac:dyDescent="0.25">
      <c r="A31" s="70" t="s">
        <v>35</v>
      </c>
      <c r="B31" s="49"/>
      <c r="C31" s="50">
        <v>2281</v>
      </c>
      <c r="D31" s="48" t="s">
        <v>36</v>
      </c>
      <c r="E31" s="51" t="s">
        <v>37</v>
      </c>
      <c r="F31" s="52" t="s">
        <v>45</v>
      </c>
      <c r="G31" s="53">
        <v>45868</v>
      </c>
      <c r="H31" s="71" t="s">
        <v>46</v>
      </c>
      <c r="I31" s="39">
        <v>1</v>
      </c>
      <c r="J31" s="37" t="s">
        <v>30</v>
      </c>
      <c r="K31" s="19">
        <v>8407.5</v>
      </c>
      <c r="L31" s="43">
        <v>3536</v>
      </c>
      <c r="M31" s="37"/>
    </row>
    <row r="32" spans="1:13" x14ac:dyDescent="0.25">
      <c r="A32" s="70" t="s">
        <v>35</v>
      </c>
      <c r="B32" s="54"/>
      <c r="C32" s="55">
        <v>2282</v>
      </c>
      <c r="D32" s="70" t="s">
        <v>36</v>
      </c>
      <c r="E32" s="72" t="s">
        <v>37</v>
      </c>
      <c r="F32" s="70" t="s">
        <v>47</v>
      </c>
      <c r="G32" s="56">
        <v>45868</v>
      </c>
      <c r="H32" s="73" t="s">
        <v>46</v>
      </c>
      <c r="I32" s="54">
        <v>1</v>
      </c>
      <c r="J32" s="23" t="s">
        <v>30</v>
      </c>
      <c r="K32" s="74">
        <v>8407.5</v>
      </c>
      <c r="L32" s="58">
        <v>3537</v>
      </c>
      <c r="M32" s="23"/>
    </row>
    <row r="33" spans="1:13" x14ac:dyDescent="0.25">
      <c r="A33" s="75" t="s">
        <v>48</v>
      </c>
      <c r="B33" s="76"/>
      <c r="C33" s="77">
        <v>2283</v>
      </c>
      <c r="D33" s="48" t="s">
        <v>49</v>
      </c>
      <c r="E33" s="51" t="s">
        <v>50</v>
      </c>
      <c r="F33" s="48" t="s">
        <v>51</v>
      </c>
      <c r="G33" s="78">
        <v>45870</v>
      </c>
      <c r="H33" s="76" t="s">
        <v>46</v>
      </c>
      <c r="I33" s="76">
        <v>1</v>
      </c>
      <c r="J33" s="79" t="s">
        <v>30</v>
      </c>
      <c r="K33" s="80">
        <v>14549.4</v>
      </c>
      <c r="L33" s="81">
        <v>3538</v>
      </c>
      <c r="M33" s="79"/>
    </row>
    <row r="34" spans="1:13" x14ac:dyDescent="0.25">
      <c r="A34" s="82" t="s">
        <v>52</v>
      </c>
      <c r="B34" s="39"/>
      <c r="C34" s="38">
        <v>2284</v>
      </c>
      <c r="D34" s="48" t="s">
        <v>53</v>
      </c>
      <c r="E34" s="83" t="s">
        <v>54</v>
      </c>
      <c r="F34" s="84">
        <v>5025276</v>
      </c>
      <c r="G34" s="53">
        <v>45890</v>
      </c>
      <c r="H34" s="39" t="s">
        <v>46</v>
      </c>
      <c r="I34" s="39">
        <v>1</v>
      </c>
      <c r="J34" s="37" t="s">
        <v>30</v>
      </c>
      <c r="K34" s="85">
        <f>114500+20610</f>
        <v>135110</v>
      </c>
      <c r="L34" s="43">
        <v>3539</v>
      </c>
      <c r="M34" s="37"/>
    </row>
    <row r="35" spans="1:13" x14ac:dyDescent="0.25">
      <c r="A35" s="82" t="s">
        <v>52</v>
      </c>
      <c r="B35" s="39"/>
      <c r="C35" s="38">
        <v>2285</v>
      </c>
      <c r="D35" s="48" t="s">
        <v>53</v>
      </c>
      <c r="E35" s="83" t="s">
        <v>54</v>
      </c>
      <c r="F35" s="84">
        <v>5021886</v>
      </c>
      <c r="G35" s="53">
        <v>45890</v>
      </c>
      <c r="H35" s="39" t="s">
        <v>46</v>
      </c>
      <c r="I35" s="39">
        <v>1</v>
      </c>
      <c r="J35" s="37" t="s">
        <v>30</v>
      </c>
      <c r="K35" s="85">
        <v>135110</v>
      </c>
      <c r="L35" s="43">
        <v>3540</v>
      </c>
      <c r="M35" s="37"/>
    </row>
    <row r="36" spans="1:13" x14ac:dyDescent="0.25">
      <c r="A36" s="82" t="s">
        <v>55</v>
      </c>
      <c r="B36" s="39"/>
      <c r="C36" s="38">
        <v>2286</v>
      </c>
      <c r="D36" s="48" t="s">
        <v>53</v>
      </c>
      <c r="E36" s="83" t="s">
        <v>56</v>
      </c>
      <c r="F36" s="84">
        <v>58850923</v>
      </c>
      <c r="G36" s="53">
        <v>45890</v>
      </c>
      <c r="H36" s="39" t="s">
        <v>46</v>
      </c>
      <c r="I36" s="39">
        <v>1</v>
      </c>
      <c r="J36" s="37" t="s">
        <v>30</v>
      </c>
      <c r="K36" s="85">
        <f>32000+5760</f>
        <v>37760</v>
      </c>
      <c r="L36" s="43">
        <v>3541</v>
      </c>
      <c r="M36" s="37"/>
    </row>
    <row r="37" spans="1:13" ht="15.75" thickBot="1" x14ac:dyDescent="0.3">
      <c r="A37" s="82" t="s">
        <v>55</v>
      </c>
      <c r="B37" s="39"/>
      <c r="C37" s="38">
        <v>2287</v>
      </c>
      <c r="D37" s="48" t="s">
        <v>53</v>
      </c>
      <c r="E37" s="83" t="s">
        <v>57</v>
      </c>
      <c r="F37" s="84">
        <v>58552411</v>
      </c>
      <c r="G37" s="53">
        <v>45890</v>
      </c>
      <c r="H37" s="39" t="s">
        <v>46</v>
      </c>
      <c r="I37" s="39">
        <v>1</v>
      </c>
      <c r="J37" s="37" t="s">
        <v>30</v>
      </c>
      <c r="K37" s="85">
        <f>38500+6930</f>
        <v>45430</v>
      </c>
      <c r="L37" s="43">
        <v>3542</v>
      </c>
      <c r="M37" s="37"/>
    </row>
    <row r="38" spans="1:13" ht="15.75" thickBot="1" x14ac:dyDescent="0.3">
      <c r="A38" s="48"/>
      <c r="B38" s="39"/>
      <c r="C38" s="38"/>
      <c r="D38" s="48"/>
      <c r="E38" s="51"/>
      <c r="F38" s="48"/>
      <c r="G38" s="39"/>
      <c r="H38" s="86"/>
      <c r="I38" s="87" t="s">
        <v>23</v>
      </c>
      <c r="J38" s="88"/>
      <c r="K38" s="89">
        <f>SUM(K31:K37)</f>
        <v>384774.40000000002</v>
      </c>
      <c r="L38" s="90"/>
      <c r="M38" s="37"/>
    </row>
    <row r="39" spans="1:13" ht="15.75" thickBot="1" x14ac:dyDescent="0.3">
      <c r="A39" s="91" t="s">
        <v>4</v>
      </c>
      <c r="B39" s="92" t="s">
        <v>5</v>
      </c>
      <c r="C39" s="93" t="s">
        <v>6</v>
      </c>
      <c r="D39" s="94" t="s">
        <v>7</v>
      </c>
      <c r="E39" s="95" t="s">
        <v>8</v>
      </c>
      <c r="F39" s="94" t="s">
        <v>9</v>
      </c>
      <c r="G39" s="96" t="s">
        <v>10</v>
      </c>
      <c r="H39" s="96" t="s">
        <v>11</v>
      </c>
      <c r="I39" s="96" t="s">
        <v>12</v>
      </c>
      <c r="J39" s="96" t="s">
        <v>13</v>
      </c>
      <c r="K39" s="96" t="s">
        <v>14</v>
      </c>
      <c r="L39" s="97" t="s">
        <v>15</v>
      </c>
      <c r="M39" s="98" t="s">
        <v>16</v>
      </c>
    </row>
    <row r="40" spans="1:13" x14ac:dyDescent="0.25">
      <c r="A40" s="48" t="s">
        <v>35</v>
      </c>
      <c r="B40" s="99"/>
      <c r="C40" s="100">
        <v>2288</v>
      </c>
      <c r="D40" s="48" t="s">
        <v>36</v>
      </c>
      <c r="E40" s="51" t="s">
        <v>37</v>
      </c>
      <c r="F40" s="48" t="s">
        <v>58</v>
      </c>
      <c r="G40" s="101">
        <v>45868</v>
      </c>
      <c r="H40" s="102" t="s">
        <v>59</v>
      </c>
      <c r="I40" s="102">
        <v>1</v>
      </c>
      <c r="J40" s="103" t="s">
        <v>30</v>
      </c>
      <c r="K40" s="104">
        <v>8407.5</v>
      </c>
      <c r="L40" s="105">
        <v>3543</v>
      </c>
      <c r="M40" s="106"/>
    </row>
    <row r="41" spans="1:13" ht="15.75" thickBot="1" x14ac:dyDescent="0.3">
      <c r="A41" s="79" t="s">
        <v>60</v>
      </c>
      <c r="B41" s="79"/>
      <c r="C41" s="77">
        <v>2289</v>
      </c>
      <c r="D41" s="76" t="s">
        <v>61</v>
      </c>
      <c r="E41" s="77" t="s">
        <v>62</v>
      </c>
      <c r="F41" s="76" t="s">
        <v>63</v>
      </c>
      <c r="G41" s="78">
        <v>45890</v>
      </c>
      <c r="H41" s="76" t="s">
        <v>59</v>
      </c>
      <c r="I41" s="76">
        <v>1</v>
      </c>
      <c r="J41" s="79" t="s">
        <v>30</v>
      </c>
      <c r="K41" s="104">
        <v>13188.48</v>
      </c>
      <c r="L41" s="81">
        <v>3544</v>
      </c>
      <c r="M41" s="79"/>
    </row>
    <row r="42" spans="1:13" ht="15.75" thickBot="1" x14ac:dyDescent="0.3">
      <c r="A42" s="37"/>
      <c r="B42" s="37"/>
      <c r="C42" s="38"/>
      <c r="D42" s="39"/>
      <c r="E42" s="38"/>
      <c r="F42" s="39"/>
      <c r="G42" s="39"/>
      <c r="H42" s="37"/>
      <c r="I42" s="40" t="s">
        <v>23</v>
      </c>
      <c r="J42" s="41"/>
      <c r="K42" s="42">
        <f>SUM(K40:K41)</f>
        <v>21595.98</v>
      </c>
      <c r="L42" s="43"/>
      <c r="M42" s="37"/>
    </row>
    <row r="43" spans="1:13" ht="15.75" thickBot="1" x14ac:dyDescent="0.3">
      <c r="A43" s="91" t="s">
        <v>4</v>
      </c>
      <c r="B43" s="92" t="s">
        <v>5</v>
      </c>
      <c r="C43" s="93" t="s">
        <v>6</v>
      </c>
      <c r="D43" s="94" t="s">
        <v>7</v>
      </c>
      <c r="E43" s="95" t="s">
        <v>8</v>
      </c>
      <c r="F43" s="94" t="s">
        <v>9</v>
      </c>
      <c r="G43" s="96" t="s">
        <v>10</v>
      </c>
      <c r="H43" s="96" t="s">
        <v>11</v>
      </c>
      <c r="I43" s="96" t="s">
        <v>12</v>
      </c>
      <c r="J43" s="96" t="s">
        <v>13</v>
      </c>
      <c r="K43" s="96" t="s">
        <v>14</v>
      </c>
      <c r="L43" s="97" t="s">
        <v>15</v>
      </c>
      <c r="M43" s="98" t="s">
        <v>16</v>
      </c>
    </row>
    <row r="44" spans="1:13" ht="15.75" thickBot="1" x14ac:dyDescent="0.3">
      <c r="A44" s="107" t="s">
        <v>64</v>
      </c>
      <c r="B44" s="79"/>
      <c r="C44" s="77">
        <v>2290</v>
      </c>
      <c r="D44" s="69" t="s">
        <v>65</v>
      </c>
      <c r="E44" s="108" t="s">
        <v>66</v>
      </c>
      <c r="F44" s="108" t="s">
        <v>67</v>
      </c>
      <c r="G44" s="78">
        <v>45868</v>
      </c>
      <c r="H44" s="109" t="s">
        <v>68</v>
      </c>
      <c r="I44" s="76">
        <v>1</v>
      </c>
      <c r="J44" s="79" t="s">
        <v>30</v>
      </c>
      <c r="K44" s="104">
        <f>5950-0.01</f>
        <v>5949.99</v>
      </c>
      <c r="L44" s="81">
        <v>3545</v>
      </c>
      <c r="M44" s="79"/>
    </row>
    <row r="45" spans="1:13" ht="15.75" thickBot="1" x14ac:dyDescent="0.3">
      <c r="A45" s="37"/>
      <c r="B45" s="37"/>
      <c r="C45" s="38"/>
      <c r="D45" s="39"/>
      <c r="E45" s="38"/>
      <c r="F45" s="39"/>
      <c r="G45" s="39"/>
      <c r="H45" s="37"/>
      <c r="I45" s="40" t="s">
        <v>23</v>
      </c>
      <c r="J45" s="41"/>
      <c r="K45" s="42">
        <f>SUM(K44)</f>
        <v>5949.99</v>
      </c>
      <c r="L45" s="43"/>
      <c r="M45" s="37"/>
    </row>
    <row r="46" spans="1:13" ht="15.75" thickBot="1" x14ac:dyDescent="0.3">
      <c r="A46" s="91" t="s">
        <v>4</v>
      </c>
      <c r="B46" s="92" t="s">
        <v>5</v>
      </c>
      <c r="C46" s="93" t="s">
        <v>6</v>
      </c>
      <c r="D46" s="94" t="s">
        <v>7</v>
      </c>
      <c r="E46" s="95" t="s">
        <v>8</v>
      </c>
      <c r="F46" s="94" t="s">
        <v>9</v>
      </c>
      <c r="G46" s="96" t="s">
        <v>10</v>
      </c>
      <c r="H46" s="96" t="s">
        <v>11</v>
      </c>
      <c r="I46" s="96" t="s">
        <v>12</v>
      </c>
      <c r="J46" s="96" t="s">
        <v>13</v>
      </c>
      <c r="K46" s="96" t="s">
        <v>14</v>
      </c>
      <c r="L46" s="97" t="s">
        <v>15</v>
      </c>
      <c r="M46" s="98" t="s">
        <v>16</v>
      </c>
    </row>
    <row r="47" spans="1:13" ht="15.75" thickBot="1" x14ac:dyDescent="0.3">
      <c r="A47" s="110" t="s">
        <v>64</v>
      </c>
      <c r="B47" s="37"/>
      <c r="C47" s="38">
        <v>2291</v>
      </c>
      <c r="D47" s="68" t="s">
        <v>65</v>
      </c>
      <c r="E47" s="111" t="s">
        <v>66</v>
      </c>
      <c r="F47" s="108" t="s">
        <v>69</v>
      </c>
      <c r="G47" s="53">
        <v>45868</v>
      </c>
      <c r="H47" s="112" t="s">
        <v>70</v>
      </c>
      <c r="I47" s="39">
        <v>1</v>
      </c>
      <c r="J47" s="37" t="s">
        <v>30</v>
      </c>
      <c r="K47" s="19">
        <v>5950</v>
      </c>
      <c r="L47" s="43">
        <v>3546</v>
      </c>
      <c r="M47" s="37"/>
    </row>
    <row r="48" spans="1:13" ht="15.75" thickBot="1" x14ac:dyDescent="0.3">
      <c r="A48" s="37"/>
      <c r="B48" s="37"/>
      <c r="C48" s="38"/>
      <c r="D48" s="39"/>
      <c r="E48" s="38"/>
      <c r="F48" s="39"/>
      <c r="G48" s="39"/>
      <c r="H48" s="37"/>
      <c r="I48" s="40" t="s">
        <v>23</v>
      </c>
      <c r="J48" s="41"/>
      <c r="K48" s="42">
        <f>SUM(K47)</f>
        <v>5950</v>
      </c>
      <c r="L48" s="43"/>
      <c r="M48" s="37"/>
    </row>
    <row r="49" spans="1:13" x14ac:dyDescent="0.25">
      <c r="A49" s="91" t="s">
        <v>4</v>
      </c>
      <c r="B49" s="113" t="s">
        <v>5</v>
      </c>
      <c r="C49" s="95" t="s">
        <v>6</v>
      </c>
      <c r="D49" s="94" t="s">
        <v>7</v>
      </c>
      <c r="E49" s="95" t="s">
        <v>8</v>
      </c>
      <c r="F49" s="94" t="s">
        <v>9</v>
      </c>
      <c r="G49" s="94" t="s">
        <v>10</v>
      </c>
      <c r="H49" s="94" t="s">
        <v>11</v>
      </c>
      <c r="I49" s="94" t="s">
        <v>12</v>
      </c>
      <c r="J49" s="94" t="s">
        <v>13</v>
      </c>
      <c r="K49" s="94" t="s">
        <v>14</v>
      </c>
      <c r="L49" s="114" t="s">
        <v>15</v>
      </c>
      <c r="M49" s="115" t="s">
        <v>16</v>
      </c>
    </row>
    <row r="50" spans="1:13" x14ac:dyDescent="0.25">
      <c r="A50" s="82" t="s">
        <v>64</v>
      </c>
      <c r="B50" s="37"/>
      <c r="C50" s="38">
        <v>2292</v>
      </c>
      <c r="D50" s="84" t="s">
        <v>65</v>
      </c>
      <c r="E50" s="82" t="s">
        <v>66</v>
      </c>
      <c r="F50" s="75" t="s">
        <v>71</v>
      </c>
      <c r="G50" s="53">
        <v>45868</v>
      </c>
      <c r="H50" s="83" t="s">
        <v>72</v>
      </c>
      <c r="I50" s="39">
        <v>1</v>
      </c>
      <c r="J50" s="37" t="s">
        <v>30</v>
      </c>
      <c r="K50" s="85">
        <v>5950</v>
      </c>
      <c r="L50" s="43">
        <v>3547</v>
      </c>
      <c r="M50" s="37"/>
    </row>
    <row r="51" spans="1:13" ht="15.75" thickBot="1" x14ac:dyDescent="0.3">
      <c r="A51" s="82" t="s">
        <v>64</v>
      </c>
      <c r="B51" s="37"/>
      <c r="C51" s="38">
        <v>2293</v>
      </c>
      <c r="D51" s="84" t="s">
        <v>65</v>
      </c>
      <c r="E51" s="82" t="s">
        <v>66</v>
      </c>
      <c r="F51" s="82" t="s">
        <v>73</v>
      </c>
      <c r="G51" s="53">
        <v>45868</v>
      </c>
      <c r="H51" s="83" t="s">
        <v>72</v>
      </c>
      <c r="I51" s="116">
        <v>1</v>
      </c>
      <c r="J51" s="23" t="s">
        <v>30</v>
      </c>
      <c r="K51" s="117">
        <v>5950</v>
      </c>
      <c r="L51" s="43">
        <v>3548</v>
      </c>
      <c r="M51" s="37"/>
    </row>
    <row r="52" spans="1:13" ht="15.75" thickBot="1" x14ac:dyDescent="0.3">
      <c r="A52" s="37"/>
      <c r="B52" s="37"/>
      <c r="C52" s="38"/>
      <c r="D52" s="39"/>
      <c r="E52" s="38"/>
      <c r="F52" s="39"/>
      <c r="G52" s="39"/>
      <c r="H52" s="118"/>
      <c r="I52" s="87" t="s">
        <v>23</v>
      </c>
      <c r="J52" s="88"/>
      <c r="K52" s="89">
        <f>SUM(K50:K51)</f>
        <v>11900</v>
      </c>
      <c r="L52" s="90"/>
      <c r="M52" s="37"/>
    </row>
    <row r="53" spans="1:13" x14ac:dyDescent="0.25">
      <c r="A53" s="91" t="s">
        <v>4</v>
      </c>
      <c r="B53" s="113" t="s">
        <v>5</v>
      </c>
      <c r="C53" s="95" t="s">
        <v>6</v>
      </c>
      <c r="D53" s="94" t="s">
        <v>7</v>
      </c>
      <c r="E53" s="95" t="s">
        <v>8</v>
      </c>
      <c r="F53" s="94" t="s">
        <v>9</v>
      </c>
      <c r="G53" s="94" t="s">
        <v>10</v>
      </c>
      <c r="H53" s="94" t="s">
        <v>11</v>
      </c>
      <c r="I53" s="94" t="s">
        <v>12</v>
      </c>
      <c r="J53" s="94" t="s">
        <v>13</v>
      </c>
      <c r="K53" s="94" t="s">
        <v>14</v>
      </c>
      <c r="L53" s="114" t="s">
        <v>15</v>
      </c>
      <c r="M53" s="115" t="s">
        <v>16</v>
      </c>
    </row>
    <row r="54" spans="1:13" x14ac:dyDescent="0.25">
      <c r="A54" s="37" t="s">
        <v>74</v>
      </c>
      <c r="B54" s="37"/>
      <c r="C54" s="38">
        <v>2294</v>
      </c>
      <c r="D54" s="39" t="s">
        <v>75</v>
      </c>
      <c r="E54" s="38" t="s">
        <v>76</v>
      </c>
      <c r="F54" s="39" t="s">
        <v>77</v>
      </c>
      <c r="G54" s="53">
        <v>45880</v>
      </c>
      <c r="H54" s="37" t="s">
        <v>78</v>
      </c>
      <c r="I54" s="39">
        <v>1</v>
      </c>
      <c r="J54" s="37" t="s">
        <v>79</v>
      </c>
      <c r="K54" s="85">
        <v>35400</v>
      </c>
      <c r="L54" s="43">
        <v>3549</v>
      </c>
      <c r="M54" s="37"/>
    </row>
    <row r="55" spans="1:13" ht="15.75" thickBot="1" x14ac:dyDescent="0.3">
      <c r="C55" s="119"/>
      <c r="D55" s="9"/>
      <c r="E55" s="119"/>
      <c r="F55" s="9"/>
      <c r="G55" s="9"/>
      <c r="I55" s="120" t="s">
        <v>23</v>
      </c>
      <c r="J55" s="121"/>
      <c r="K55" s="122">
        <f>SUM(K54)</f>
        <v>35400</v>
      </c>
      <c r="L55" s="123"/>
    </row>
    <row r="56" spans="1:13" x14ac:dyDescent="0.25">
      <c r="A56" s="91" t="s">
        <v>4</v>
      </c>
      <c r="B56" s="113" t="s">
        <v>5</v>
      </c>
      <c r="C56" s="95" t="s">
        <v>6</v>
      </c>
      <c r="D56" s="94" t="s">
        <v>7</v>
      </c>
      <c r="E56" s="95" t="s">
        <v>8</v>
      </c>
      <c r="F56" s="94" t="s">
        <v>9</v>
      </c>
      <c r="G56" s="94" t="s">
        <v>10</v>
      </c>
      <c r="H56" s="94" t="s">
        <v>11</v>
      </c>
      <c r="I56" s="94" t="s">
        <v>12</v>
      </c>
      <c r="J56" s="94" t="s">
        <v>13</v>
      </c>
      <c r="K56" s="94" t="s">
        <v>14</v>
      </c>
      <c r="L56" s="114" t="s">
        <v>15</v>
      </c>
      <c r="M56" s="115" t="s">
        <v>16</v>
      </c>
    </row>
    <row r="57" spans="1:13" x14ac:dyDescent="0.25">
      <c r="A57" s="37" t="s">
        <v>74</v>
      </c>
      <c r="B57" s="37"/>
      <c r="C57" s="38">
        <v>2295</v>
      </c>
      <c r="D57" s="39" t="s">
        <v>80</v>
      </c>
      <c r="E57" s="38" t="s">
        <v>76</v>
      </c>
      <c r="F57" s="39" t="s">
        <v>81</v>
      </c>
      <c r="G57" s="53">
        <v>45880</v>
      </c>
      <c r="H57" s="37" t="s">
        <v>82</v>
      </c>
      <c r="I57" s="39">
        <v>1</v>
      </c>
      <c r="J57" s="37" t="s">
        <v>79</v>
      </c>
      <c r="K57" s="85">
        <v>97350</v>
      </c>
      <c r="L57" s="43">
        <v>3550</v>
      </c>
      <c r="M57" s="37"/>
    </row>
    <row r="58" spans="1:13" ht="15.75" thickBot="1" x14ac:dyDescent="0.3">
      <c r="C58" s="119"/>
      <c r="D58" s="9"/>
      <c r="E58" s="119"/>
      <c r="F58" s="9"/>
      <c r="G58" s="9"/>
      <c r="I58" s="120" t="s">
        <v>23</v>
      </c>
      <c r="J58" s="121"/>
      <c r="K58" s="122">
        <f>SUM(K57)</f>
        <v>97350</v>
      </c>
      <c r="L58" s="123"/>
    </row>
    <row r="59" spans="1:13" ht="21.75" thickBot="1" x14ac:dyDescent="0.4">
      <c r="C59" s="119"/>
      <c r="D59" s="9"/>
      <c r="E59" s="119"/>
      <c r="F59" s="9"/>
      <c r="G59" s="9"/>
      <c r="I59" s="124" t="s">
        <v>83</v>
      </c>
      <c r="J59" s="125"/>
      <c r="K59" s="126">
        <f>+K58+K55+K52+K48+K45+K42+K38+K29+K26+K23+K19</f>
        <v>4932063.93</v>
      </c>
      <c r="L59" s="123"/>
    </row>
    <row r="60" spans="1:13" ht="15.75" thickBot="1" x14ac:dyDescent="0.3">
      <c r="A60" s="11" t="s">
        <v>4</v>
      </c>
      <c r="B60" s="12" t="s">
        <v>5</v>
      </c>
      <c r="C60" s="13" t="s">
        <v>6</v>
      </c>
      <c r="D60" s="13" t="s">
        <v>7</v>
      </c>
      <c r="E60" s="13" t="s">
        <v>8</v>
      </c>
      <c r="F60" s="13" t="s">
        <v>9</v>
      </c>
      <c r="G60" s="13" t="s">
        <v>10</v>
      </c>
      <c r="H60" s="13" t="s">
        <v>11</v>
      </c>
      <c r="I60" s="13" t="s">
        <v>12</v>
      </c>
      <c r="J60" s="13" t="s">
        <v>13</v>
      </c>
      <c r="K60" s="14" t="s">
        <v>14</v>
      </c>
      <c r="L60" s="13" t="s">
        <v>15</v>
      </c>
      <c r="M60" s="15" t="s">
        <v>16</v>
      </c>
    </row>
    <row r="61" spans="1:13" ht="45" x14ac:dyDescent="0.25">
      <c r="A61" s="127" t="s">
        <v>84</v>
      </c>
      <c r="B61" s="17"/>
      <c r="C61" s="17">
        <v>2296</v>
      </c>
      <c r="D61" s="17" t="s">
        <v>85</v>
      </c>
      <c r="E61" s="17" t="s">
        <v>85</v>
      </c>
      <c r="F61" s="17" t="s">
        <v>85</v>
      </c>
      <c r="G61" s="18">
        <v>45911</v>
      </c>
      <c r="H61" s="17" t="s">
        <v>86</v>
      </c>
      <c r="I61" s="17">
        <v>1</v>
      </c>
      <c r="J61" s="17" t="s">
        <v>87</v>
      </c>
      <c r="K61" s="19">
        <v>9664.2000000000007</v>
      </c>
      <c r="L61" s="17">
        <v>3551</v>
      </c>
      <c r="M61" s="20">
        <v>45939</v>
      </c>
    </row>
    <row r="62" spans="1:13" ht="45" x14ac:dyDescent="0.25">
      <c r="A62" s="127" t="s">
        <v>84</v>
      </c>
      <c r="B62" s="37"/>
      <c r="C62" s="17">
        <f>C61+1</f>
        <v>2297</v>
      </c>
      <c r="D62" s="17" t="s">
        <v>85</v>
      </c>
      <c r="E62" s="17" t="s">
        <v>85</v>
      </c>
      <c r="F62" s="17" t="s">
        <v>85</v>
      </c>
      <c r="G62" s="18">
        <v>45911</v>
      </c>
      <c r="H62" s="17" t="s">
        <v>86</v>
      </c>
      <c r="I62" s="17">
        <v>1</v>
      </c>
      <c r="J62" s="17" t="s">
        <v>87</v>
      </c>
      <c r="K62" s="19">
        <v>9664.2000000000007</v>
      </c>
      <c r="L62" s="39">
        <v>3552</v>
      </c>
      <c r="M62" s="20">
        <v>45939</v>
      </c>
    </row>
    <row r="63" spans="1:13" ht="45" x14ac:dyDescent="0.25">
      <c r="A63" s="127" t="s">
        <v>84</v>
      </c>
      <c r="B63" s="37"/>
      <c r="C63" s="17">
        <f>C62+1</f>
        <v>2298</v>
      </c>
      <c r="D63" s="17" t="s">
        <v>85</v>
      </c>
      <c r="E63" s="17" t="s">
        <v>85</v>
      </c>
      <c r="F63" s="17" t="s">
        <v>85</v>
      </c>
      <c r="G63" s="18">
        <v>45911</v>
      </c>
      <c r="H63" s="17" t="s">
        <v>86</v>
      </c>
      <c r="I63" s="17">
        <v>1</v>
      </c>
      <c r="J63" s="17" t="s">
        <v>87</v>
      </c>
      <c r="K63" s="19">
        <v>9664.2000000000007</v>
      </c>
      <c r="L63" s="39">
        <v>3553</v>
      </c>
      <c r="M63" s="20">
        <v>45939</v>
      </c>
    </row>
    <row r="64" spans="1:13" ht="45" x14ac:dyDescent="0.25">
      <c r="A64" s="127" t="s">
        <v>84</v>
      </c>
      <c r="B64" s="37"/>
      <c r="C64" s="17">
        <f>C63+1</f>
        <v>2299</v>
      </c>
      <c r="D64" s="17" t="s">
        <v>85</v>
      </c>
      <c r="E64" s="17" t="s">
        <v>85</v>
      </c>
      <c r="F64" s="17" t="s">
        <v>85</v>
      </c>
      <c r="G64" s="18">
        <v>45911</v>
      </c>
      <c r="H64" s="17" t="s">
        <v>86</v>
      </c>
      <c r="I64" s="17">
        <v>1</v>
      </c>
      <c r="J64" s="17" t="s">
        <v>87</v>
      </c>
      <c r="K64" s="19">
        <v>9664.2000000000007</v>
      </c>
      <c r="L64" s="39">
        <v>3554</v>
      </c>
      <c r="M64" s="20">
        <v>45939</v>
      </c>
    </row>
    <row r="65" spans="1:13" ht="45" x14ac:dyDescent="0.25">
      <c r="A65" s="128" t="s">
        <v>84</v>
      </c>
      <c r="B65" s="23"/>
      <c r="C65" s="129">
        <f>C64+1</f>
        <v>2300</v>
      </c>
      <c r="D65" s="129" t="s">
        <v>85</v>
      </c>
      <c r="E65" s="129" t="s">
        <v>85</v>
      </c>
      <c r="F65" s="129" t="s">
        <v>85</v>
      </c>
      <c r="G65" s="130">
        <v>45911</v>
      </c>
      <c r="H65" s="129" t="s">
        <v>86</v>
      </c>
      <c r="I65" s="129">
        <v>1</v>
      </c>
      <c r="J65" s="129" t="s">
        <v>87</v>
      </c>
      <c r="K65" s="74">
        <v>9664.2000000000007</v>
      </c>
      <c r="L65" s="116">
        <v>3555</v>
      </c>
      <c r="M65" s="20">
        <v>45939</v>
      </c>
    </row>
    <row r="66" spans="1:13" x14ac:dyDescent="0.25">
      <c r="A66" s="131" t="s">
        <v>88</v>
      </c>
      <c r="B66" s="132"/>
      <c r="C66" s="132">
        <v>2389</v>
      </c>
      <c r="D66" s="132" t="s">
        <v>89</v>
      </c>
      <c r="E66" s="132" t="s">
        <v>90</v>
      </c>
      <c r="F66" s="133" t="s">
        <v>91</v>
      </c>
      <c r="G66" s="134">
        <v>45870</v>
      </c>
      <c r="H66" s="129" t="s">
        <v>86</v>
      </c>
      <c r="I66" s="135">
        <v>1</v>
      </c>
      <c r="J66" s="132" t="s">
        <v>30</v>
      </c>
      <c r="K66" s="136">
        <v>2501.6</v>
      </c>
      <c r="L66" s="132">
        <v>3644</v>
      </c>
      <c r="M66" s="20">
        <v>45939</v>
      </c>
    </row>
    <row r="67" spans="1:13" ht="15.75" thickBot="1" x14ac:dyDescent="0.3">
      <c r="C67"/>
      <c r="I67" s="137" t="s">
        <v>23</v>
      </c>
      <c r="J67" s="138"/>
      <c r="K67" s="139">
        <f>SUM(K61:K66)</f>
        <v>50822.6</v>
      </c>
      <c r="L67"/>
    </row>
    <row r="68" spans="1:13" ht="15.75" thickBot="1" x14ac:dyDescent="0.3">
      <c r="A68" s="11" t="s">
        <v>4</v>
      </c>
      <c r="B68" s="12" t="s">
        <v>5</v>
      </c>
      <c r="C68" s="13" t="s">
        <v>6</v>
      </c>
      <c r="D68" s="13" t="s">
        <v>7</v>
      </c>
      <c r="E68" s="13" t="s">
        <v>8</v>
      </c>
      <c r="F68" s="13" t="s">
        <v>9</v>
      </c>
      <c r="G68" s="13" t="s">
        <v>10</v>
      </c>
      <c r="H68" s="13" t="s">
        <v>11</v>
      </c>
      <c r="I68" s="13" t="s">
        <v>12</v>
      </c>
      <c r="J68" s="13" t="s">
        <v>13</v>
      </c>
      <c r="K68" s="14" t="s">
        <v>14</v>
      </c>
      <c r="L68" s="13" t="s">
        <v>15</v>
      </c>
      <c r="M68" s="15" t="s">
        <v>16</v>
      </c>
    </row>
    <row r="69" spans="1:13" ht="45.75" thickBot="1" x14ac:dyDescent="0.3">
      <c r="A69" s="127" t="s">
        <v>92</v>
      </c>
      <c r="B69" s="17"/>
      <c r="C69" s="17">
        <f>+C65+1</f>
        <v>2301</v>
      </c>
      <c r="D69" s="17" t="s">
        <v>85</v>
      </c>
      <c r="E69" s="17" t="s">
        <v>85</v>
      </c>
      <c r="F69" s="17" t="s">
        <v>93</v>
      </c>
      <c r="G69" s="18">
        <v>45911</v>
      </c>
      <c r="H69" s="17" t="s">
        <v>94</v>
      </c>
      <c r="I69" s="17">
        <v>1</v>
      </c>
      <c r="J69" s="17" t="s">
        <v>30</v>
      </c>
      <c r="K69" s="19">
        <v>11221.8</v>
      </c>
      <c r="L69" s="17">
        <v>3556</v>
      </c>
      <c r="M69" s="20">
        <v>45939</v>
      </c>
    </row>
    <row r="70" spans="1:13" ht="15.75" thickBot="1" x14ac:dyDescent="0.3">
      <c r="C70"/>
      <c r="I70" s="140" t="s">
        <v>23</v>
      </c>
      <c r="J70" s="141"/>
      <c r="K70" s="142">
        <f>SUM(K69:K69)</f>
        <v>11221.8</v>
      </c>
      <c r="L70"/>
    </row>
    <row r="71" spans="1:13" ht="15.75" thickBot="1" x14ac:dyDescent="0.3">
      <c r="A71" s="11" t="s">
        <v>4</v>
      </c>
      <c r="B71" s="12" t="s">
        <v>5</v>
      </c>
      <c r="C71" s="13" t="s">
        <v>6</v>
      </c>
      <c r="D71" s="13" t="s">
        <v>7</v>
      </c>
      <c r="E71" s="13" t="s">
        <v>8</v>
      </c>
      <c r="F71" s="13" t="s">
        <v>9</v>
      </c>
      <c r="G71" s="13" t="s">
        <v>10</v>
      </c>
      <c r="H71" s="13" t="s">
        <v>11</v>
      </c>
      <c r="I71" s="13" t="s">
        <v>12</v>
      </c>
      <c r="J71" s="13" t="s">
        <v>13</v>
      </c>
      <c r="K71" s="14" t="s">
        <v>14</v>
      </c>
      <c r="L71" s="13" t="s">
        <v>15</v>
      </c>
      <c r="M71" s="15" t="s">
        <v>16</v>
      </c>
    </row>
    <row r="72" spans="1:13" ht="30" x14ac:dyDescent="0.25">
      <c r="A72" s="127" t="s">
        <v>95</v>
      </c>
      <c r="B72" s="17"/>
      <c r="C72" s="17">
        <f>+C69+1</f>
        <v>2302</v>
      </c>
      <c r="D72" s="17" t="s">
        <v>85</v>
      </c>
      <c r="E72" s="17" t="s">
        <v>85</v>
      </c>
      <c r="F72" s="17" t="s">
        <v>85</v>
      </c>
      <c r="G72" s="18">
        <v>45911</v>
      </c>
      <c r="H72" s="17" t="s">
        <v>96</v>
      </c>
      <c r="I72" s="17">
        <v>1</v>
      </c>
      <c r="J72" s="17" t="s">
        <v>97</v>
      </c>
      <c r="K72" s="19">
        <v>3118.74</v>
      </c>
      <c r="L72" s="17">
        <v>3557</v>
      </c>
      <c r="M72" s="20">
        <v>45939</v>
      </c>
    </row>
    <row r="73" spans="1:13" ht="30" x14ac:dyDescent="0.25">
      <c r="A73" s="127" t="s">
        <v>95</v>
      </c>
      <c r="B73" s="17"/>
      <c r="C73" s="17">
        <f t="shared" ref="C73:C82" si="0">+C72+1</f>
        <v>2303</v>
      </c>
      <c r="D73" s="17" t="s">
        <v>85</v>
      </c>
      <c r="E73" s="17" t="s">
        <v>85</v>
      </c>
      <c r="F73" s="17" t="s">
        <v>85</v>
      </c>
      <c r="G73" s="18">
        <v>45911</v>
      </c>
      <c r="H73" s="17" t="s">
        <v>96</v>
      </c>
      <c r="I73" s="17">
        <v>1</v>
      </c>
      <c r="J73" s="17" t="s">
        <v>97</v>
      </c>
      <c r="K73" s="19">
        <v>3118.74</v>
      </c>
      <c r="L73" s="37">
        <v>3558</v>
      </c>
      <c r="M73" s="20">
        <v>45939</v>
      </c>
    </row>
    <row r="74" spans="1:13" ht="30" x14ac:dyDescent="0.25">
      <c r="A74" s="127" t="s">
        <v>95</v>
      </c>
      <c r="B74" s="17"/>
      <c r="C74" s="17">
        <f t="shared" si="0"/>
        <v>2304</v>
      </c>
      <c r="D74" s="17" t="s">
        <v>85</v>
      </c>
      <c r="E74" s="17" t="s">
        <v>85</v>
      </c>
      <c r="F74" s="17" t="s">
        <v>85</v>
      </c>
      <c r="G74" s="18">
        <v>45911</v>
      </c>
      <c r="H74" s="17" t="s">
        <v>96</v>
      </c>
      <c r="I74" s="17">
        <v>1</v>
      </c>
      <c r="J74" s="17" t="s">
        <v>97</v>
      </c>
      <c r="K74" s="19">
        <v>3118.74</v>
      </c>
      <c r="L74" s="37">
        <v>3559</v>
      </c>
      <c r="M74" s="20">
        <v>45939</v>
      </c>
    </row>
    <row r="75" spans="1:13" ht="30" x14ac:dyDescent="0.25">
      <c r="A75" s="127" t="s">
        <v>95</v>
      </c>
      <c r="B75" s="17"/>
      <c r="C75" s="17">
        <f t="shared" si="0"/>
        <v>2305</v>
      </c>
      <c r="D75" s="17" t="s">
        <v>85</v>
      </c>
      <c r="E75" s="17" t="s">
        <v>85</v>
      </c>
      <c r="F75" s="17" t="s">
        <v>85</v>
      </c>
      <c r="G75" s="18">
        <v>45911</v>
      </c>
      <c r="H75" s="17" t="s">
        <v>96</v>
      </c>
      <c r="I75" s="17">
        <v>1</v>
      </c>
      <c r="J75" s="17" t="s">
        <v>97</v>
      </c>
      <c r="K75" s="19">
        <v>3118.74</v>
      </c>
      <c r="L75" s="37">
        <v>3560</v>
      </c>
      <c r="M75" s="20">
        <v>45939</v>
      </c>
    </row>
    <row r="76" spans="1:13" ht="30" x14ac:dyDescent="0.25">
      <c r="A76" s="127" t="s">
        <v>95</v>
      </c>
      <c r="B76" s="17"/>
      <c r="C76" s="17">
        <f t="shared" si="0"/>
        <v>2306</v>
      </c>
      <c r="D76" s="17" t="s">
        <v>85</v>
      </c>
      <c r="E76" s="17" t="s">
        <v>85</v>
      </c>
      <c r="F76" s="17" t="s">
        <v>85</v>
      </c>
      <c r="G76" s="18">
        <v>45911</v>
      </c>
      <c r="H76" s="17" t="s">
        <v>96</v>
      </c>
      <c r="I76" s="17">
        <v>1</v>
      </c>
      <c r="J76" s="17" t="s">
        <v>97</v>
      </c>
      <c r="K76" s="19">
        <v>3118.74</v>
      </c>
      <c r="L76" s="37">
        <v>3561</v>
      </c>
      <c r="M76" s="20">
        <v>45939</v>
      </c>
    </row>
    <row r="77" spans="1:13" ht="30" x14ac:dyDescent="0.25">
      <c r="A77" s="127" t="s">
        <v>95</v>
      </c>
      <c r="B77" s="17"/>
      <c r="C77" s="17">
        <f t="shared" si="0"/>
        <v>2307</v>
      </c>
      <c r="D77" s="17" t="s">
        <v>85</v>
      </c>
      <c r="E77" s="17" t="s">
        <v>85</v>
      </c>
      <c r="F77" s="17" t="s">
        <v>85</v>
      </c>
      <c r="G77" s="18">
        <v>45911</v>
      </c>
      <c r="H77" s="17" t="s">
        <v>96</v>
      </c>
      <c r="I77" s="17">
        <v>1</v>
      </c>
      <c r="J77" s="17" t="s">
        <v>97</v>
      </c>
      <c r="K77" s="19">
        <v>3118.74</v>
      </c>
      <c r="L77" s="37">
        <v>3562</v>
      </c>
      <c r="M77" s="20">
        <v>45939</v>
      </c>
    </row>
    <row r="78" spans="1:13" ht="30" x14ac:dyDescent="0.25">
      <c r="A78" s="127" t="s">
        <v>95</v>
      </c>
      <c r="B78" s="17"/>
      <c r="C78" s="17">
        <f t="shared" si="0"/>
        <v>2308</v>
      </c>
      <c r="D78" s="17" t="s">
        <v>85</v>
      </c>
      <c r="E78" s="17" t="s">
        <v>85</v>
      </c>
      <c r="F78" s="17" t="s">
        <v>85</v>
      </c>
      <c r="G78" s="18">
        <v>45911</v>
      </c>
      <c r="H78" s="17" t="s">
        <v>96</v>
      </c>
      <c r="I78" s="17">
        <v>1</v>
      </c>
      <c r="J78" s="17" t="s">
        <v>97</v>
      </c>
      <c r="K78" s="19">
        <v>3118.74</v>
      </c>
      <c r="L78" s="37">
        <v>3563</v>
      </c>
      <c r="M78" s="20">
        <v>45939</v>
      </c>
    </row>
    <row r="79" spans="1:13" ht="30" x14ac:dyDescent="0.25">
      <c r="A79" s="127" t="s">
        <v>95</v>
      </c>
      <c r="B79" s="17"/>
      <c r="C79" s="17">
        <f t="shared" si="0"/>
        <v>2309</v>
      </c>
      <c r="D79" s="17" t="s">
        <v>85</v>
      </c>
      <c r="E79" s="17" t="s">
        <v>85</v>
      </c>
      <c r="F79" s="17" t="s">
        <v>85</v>
      </c>
      <c r="G79" s="18">
        <v>45911</v>
      </c>
      <c r="H79" s="17" t="s">
        <v>96</v>
      </c>
      <c r="I79" s="17">
        <v>1</v>
      </c>
      <c r="J79" s="17" t="s">
        <v>97</v>
      </c>
      <c r="K79" s="19">
        <v>3118.74</v>
      </c>
      <c r="L79" s="37">
        <v>3564</v>
      </c>
      <c r="M79" s="20">
        <v>45939</v>
      </c>
    </row>
    <row r="80" spans="1:13" ht="30" x14ac:dyDescent="0.25">
      <c r="A80" s="128" t="s">
        <v>95</v>
      </c>
      <c r="B80" s="129"/>
      <c r="C80" s="17">
        <f t="shared" si="0"/>
        <v>2310</v>
      </c>
      <c r="D80" s="129" t="s">
        <v>85</v>
      </c>
      <c r="E80" s="129" t="s">
        <v>85</v>
      </c>
      <c r="F80" s="129" t="s">
        <v>85</v>
      </c>
      <c r="G80" s="130">
        <v>45911</v>
      </c>
      <c r="H80" s="129" t="s">
        <v>96</v>
      </c>
      <c r="I80" s="129">
        <v>1</v>
      </c>
      <c r="J80" s="17" t="s">
        <v>97</v>
      </c>
      <c r="K80" s="74">
        <v>3118.74</v>
      </c>
      <c r="L80" s="23">
        <v>3565</v>
      </c>
      <c r="M80" s="20">
        <v>45939</v>
      </c>
    </row>
    <row r="81" spans="1:13" ht="30" x14ac:dyDescent="0.25">
      <c r="A81" s="131" t="s">
        <v>95</v>
      </c>
      <c r="B81" s="132"/>
      <c r="C81" s="17">
        <f t="shared" si="0"/>
        <v>2311</v>
      </c>
      <c r="D81" s="132" t="s">
        <v>85</v>
      </c>
      <c r="E81" s="132" t="s">
        <v>85</v>
      </c>
      <c r="F81" s="132" t="s">
        <v>85</v>
      </c>
      <c r="G81" s="134">
        <v>45911</v>
      </c>
      <c r="H81" s="132" t="s">
        <v>96</v>
      </c>
      <c r="I81" s="132">
        <v>1</v>
      </c>
      <c r="J81" s="17" t="s">
        <v>97</v>
      </c>
      <c r="K81" s="136">
        <v>3118.74</v>
      </c>
      <c r="L81" s="143">
        <v>3566</v>
      </c>
      <c r="M81" s="20">
        <v>45939</v>
      </c>
    </row>
    <row r="82" spans="1:13" ht="30" x14ac:dyDescent="0.25">
      <c r="A82" s="144" t="s">
        <v>98</v>
      </c>
      <c r="B82" s="143"/>
      <c r="C82" s="17">
        <f t="shared" si="0"/>
        <v>2312</v>
      </c>
      <c r="D82" s="132" t="s">
        <v>85</v>
      </c>
      <c r="E82" s="132" t="s">
        <v>85</v>
      </c>
      <c r="F82" s="132" t="s">
        <v>85</v>
      </c>
      <c r="G82" s="134">
        <v>45911</v>
      </c>
      <c r="H82" s="132" t="s">
        <v>96</v>
      </c>
      <c r="I82" s="132">
        <v>1</v>
      </c>
      <c r="J82" s="17" t="s">
        <v>87</v>
      </c>
      <c r="K82" s="143">
        <v>15819.39</v>
      </c>
      <c r="L82" s="143">
        <v>3567</v>
      </c>
      <c r="M82" s="20">
        <v>45939</v>
      </c>
    </row>
    <row r="83" spans="1:13" ht="15.75" thickBot="1" x14ac:dyDescent="0.3">
      <c r="C83"/>
      <c r="I83" s="137" t="s">
        <v>23</v>
      </c>
      <c r="J83" s="138"/>
      <c r="K83" s="139">
        <f>SUM(K72:K82)</f>
        <v>47006.789999999994</v>
      </c>
      <c r="L83"/>
    </row>
    <row r="84" spans="1:13" ht="15.75" thickBot="1" x14ac:dyDescent="0.3">
      <c r="A84" s="11" t="s">
        <v>4</v>
      </c>
      <c r="B84" s="12" t="s">
        <v>5</v>
      </c>
      <c r="C84" s="13" t="s">
        <v>6</v>
      </c>
      <c r="D84" s="13" t="s">
        <v>7</v>
      </c>
      <c r="E84" s="13" t="s">
        <v>8</v>
      </c>
      <c r="F84" s="13" t="s">
        <v>9</v>
      </c>
      <c r="G84" s="13" t="s">
        <v>10</v>
      </c>
      <c r="H84" s="13" t="s">
        <v>11</v>
      </c>
      <c r="I84" s="13" t="s">
        <v>12</v>
      </c>
      <c r="J84" s="13" t="s">
        <v>13</v>
      </c>
      <c r="K84" s="14" t="s">
        <v>14</v>
      </c>
      <c r="L84" s="13" t="s">
        <v>15</v>
      </c>
      <c r="M84" s="15" t="s">
        <v>16</v>
      </c>
    </row>
    <row r="85" spans="1:13" ht="30" x14ac:dyDescent="0.25">
      <c r="A85" s="144" t="s">
        <v>99</v>
      </c>
      <c r="B85" s="17"/>
      <c r="C85" s="17">
        <f>+C82+1</f>
        <v>2313</v>
      </c>
      <c r="D85" s="132" t="s">
        <v>85</v>
      </c>
      <c r="E85" s="132" t="s">
        <v>85</v>
      </c>
      <c r="F85" s="132" t="s">
        <v>85</v>
      </c>
      <c r="G85" s="134">
        <v>45911</v>
      </c>
      <c r="H85" s="17" t="s">
        <v>100</v>
      </c>
      <c r="I85" s="17">
        <v>1</v>
      </c>
      <c r="J85" s="17" t="s">
        <v>30</v>
      </c>
      <c r="K85" s="19">
        <v>2006</v>
      </c>
      <c r="L85" s="17">
        <v>3568</v>
      </c>
      <c r="M85" s="20">
        <v>45939</v>
      </c>
    </row>
    <row r="86" spans="1:13" s="145" customFormat="1" ht="30" x14ac:dyDescent="0.25">
      <c r="A86" s="144" t="s">
        <v>99</v>
      </c>
      <c r="B86" s="17"/>
      <c r="C86" s="17">
        <f>+C85+1</f>
        <v>2314</v>
      </c>
      <c r="D86" s="132" t="s">
        <v>85</v>
      </c>
      <c r="E86" s="132" t="s">
        <v>85</v>
      </c>
      <c r="F86" s="132" t="s">
        <v>85</v>
      </c>
      <c r="G86" s="134">
        <v>45911</v>
      </c>
      <c r="H86" s="17" t="s">
        <v>100</v>
      </c>
      <c r="I86" s="17">
        <v>1</v>
      </c>
      <c r="J86" s="17" t="s">
        <v>30</v>
      </c>
      <c r="K86" s="19">
        <v>2006</v>
      </c>
      <c r="L86" s="39">
        <v>3569</v>
      </c>
      <c r="M86" s="20">
        <v>45939</v>
      </c>
    </row>
    <row r="87" spans="1:13" s="145" customFormat="1" x14ac:dyDescent="0.25">
      <c r="A87" s="144" t="s">
        <v>101</v>
      </c>
      <c r="B87" s="23"/>
      <c r="C87" s="17">
        <f>+C86+1</f>
        <v>2315</v>
      </c>
      <c r="D87" s="146" t="s">
        <v>85</v>
      </c>
      <c r="E87" s="146" t="s">
        <v>85</v>
      </c>
      <c r="F87" s="23" t="s">
        <v>102</v>
      </c>
      <c r="G87" s="147">
        <v>45911</v>
      </c>
      <c r="H87" s="129" t="s">
        <v>100</v>
      </c>
      <c r="I87" s="129">
        <v>1</v>
      </c>
      <c r="J87" s="116" t="s">
        <v>87</v>
      </c>
      <c r="K87" s="74">
        <v>11881.42</v>
      </c>
      <c r="L87" s="116">
        <v>3570</v>
      </c>
      <c r="M87" s="20">
        <v>45939</v>
      </c>
    </row>
    <row r="88" spans="1:13" s="145" customFormat="1" x14ac:dyDescent="0.25">
      <c r="A88" s="144" t="s">
        <v>101</v>
      </c>
      <c r="B88" s="143"/>
      <c r="C88" s="17">
        <f>+C87+1</f>
        <v>2316</v>
      </c>
      <c r="D88" s="132" t="s">
        <v>85</v>
      </c>
      <c r="E88" s="132" t="s">
        <v>85</v>
      </c>
      <c r="F88" s="143" t="s">
        <v>102</v>
      </c>
      <c r="G88" s="134">
        <v>45911</v>
      </c>
      <c r="H88" s="132" t="s">
        <v>100</v>
      </c>
      <c r="I88" s="132">
        <v>1</v>
      </c>
      <c r="J88" s="132" t="s">
        <v>87</v>
      </c>
      <c r="K88" s="136">
        <v>11881.42</v>
      </c>
      <c r="L88" s="132">
        <v>3571</v>
      </c>
      <c r="M88" s="20">
        <v>45939</v>
      </c>
    </row>
    <row r="89" spans="1:13" s="145" customFormat="1" x14ac:dyDescent="0.25">
      <c r="A89" s="143" t="s">
        <v>103</v>
      </c>
      <c r="B89" s="143"/>
      <c r="C89" s="17">
        <f>+C88+1</f>
        <v>2317</v>
      </c>
      <c r="D89" s="132" t="s">
        <v>104</v>
      </c>
      <c r="E89" s="131" t="s">
        <v>105</v>
      </c>
      <c r="F89" s="143" t="s">
        <v>106</v>
      </c>
      <c r="G89" s="134">
        <v>45895</v>
      </c>
      <c r="H89" s="132" t="s">
        <v>100</v>
      </c>
      <c r="I89" s="132">
        <v>1</v>
      </c>
      <c r="J89" s="132" t="s">
        <v>97</v>
      </c>
      <c r="K89" s="148">
        <v>29512</v>
      </c>
      <c r="L89" s="132">
        <v>3572</v>
      </c>
      <c r="M89" s="20">
        <v>45939</v>
      </c>
    </row>
    <row r="90" spans="1:13" s="145" customFormat="1" x14ac:dyDescent="0.25">
      <c r="A90" s="143" t="s">
        <v>107</v>
      </c>
      <c r="B90" s="143"/>
      <c r="C90" s="17">
        <f>+C89+1</f>
        <v>2318</v>
      </c>
      <c r="D90" s="132" t="s">
        <v>104</v>
      </c>
      <c r="E90" s="132" t="s">
        <v>108</v>
      </c>
      <c r="F90" s="143" t="s">
        <v>109</v>
      </c>
      <c r="G90" s="134">
        <v>45901</v>
      </c>
      <c r="H90" s="132" t="s">
        <v>100</v>
      </c>
      <c r="I90" s="132">
        <v>1</v>
      </c>
      <c r="J90" s="132" t="s">
        <v>97</v>
      </c>
      <c r="K90" s="19">
        <v>18200</v>
      </c>
      <c r="L90" s="132">
        <v>3574</v>
      </c>
      <c r="M90" s="20">
        <v>45939</v>
      </c>
    </row>
    <row r="91" spans="1:13" x14ac:dyDescent="0.25">
      <c r="A91" s="131" t="s">
        <v>88</v>
      </c>
      <c r="B91" s="132"/>
      <c r="C91" s="132">
        <v>2371</v>
      </c>
      <c r="D91" s="132" t="s">
        <v>89</v>
      </c>
      <c r="E91" s="132" t="s">
        <v>90</v>
      </c>
      <c r="F91" s="133" t="s">
        <v>91</v>
      </c>
      <c r="G91" s="134">
        <v>45870</v>
      </c>
      <c r="H91" s="132" t="s">
        <v>100</v>
      </c>
      <c r="I91" s="132">
        <v>1</v>
      </c>
      <c r="J91" s="132" t="s">
        <v>30</v>
      </c>
      <c r="K91" s="136">
        <v>2501.6</v>
      </c>
      <c r="L91" s="132">
        <v>3626</v>
      </c>
      <c r="M91" s="20">
        <v>45939</v>
      </c>
    </row>
    <row r="92" spans="1:13" x14ac:dyDescent="0.25">
      <c r="A92" s="131" t="s">
        <v>88</v>
      </c>
      <c r="B92" s="132"/>
      <c r="C92" s="132">
        <v>2372</v>
      </c>
      <c r="D92" s="132" t="s">
        <v>89</v>
      </c>
      <c r="E92" s="132" t="s">
        <v>90</v>
      </c>
      <c r="F92" s="133" t="s">
        <v>91</v>
      </c>
      <c r="G92" s="134">
        <v>45870</v>
      </c>
      <c r="H92" s="132" t="s">
        <v>100</v>
      </c>
      <c r="I92" s="132">
        <v>1</v>
      </c>
      <c r="J92" s="132" t="s">
        <v>30</v>
      </c>
      <c r="K92" s="136">
        <v>2501.6</v>
      </c>
      <c r="L92" s="132">
        <v>3627</v>
      </c>
      <c r="M92" s="20">
        <v>45939</v>
      </c>
    </row>
    <row r="93" spans="1:13" ht="15.75" thickBot="1" x14ac:dyDescent="0.3">
      <c r="C93"/>
      <c r="I93" s="137" t="s">
        <v>23</v>
      </c>
      <c r="J93" s="138"/>
      <c r="K93" s="139">
        <f>SUM(K85:K92)</f>
        <v>80490.040000000008</v>
      </c>
      <c r="L93"/>
    </row>
    <row r="94" spans="1:13" ht="15.75" thickBot="1" x14ac:dyDescent="0.3">
      <c r="A94" s="11" t="s">
        <v>4</v>
      </c>
      <c r="B94" s="12" t="s">
        <v>5</v>
      </c>
      <c r="C94" s="13" t="s">
        <v>6</v>
      </c>
      <c r="D94" s="13" t="s">
        <v>7</v>
      </c>
      <c r="E94" s="13" t="s">
        <v>8</v>
      </c>
      <c r="F94" s="13" t="s">
        <v>9</v>
      </c>
      <c r="G94" s="13" t="s">
        <v>10</v>
      </c>
      <c r="H94" s="13" t="s">
        <v>11</v>
      </c>
      <c r="I94" s="13" t="s">
        <v>12</v>
      </c>
      <c r="J94" s="13" t="s">
        <v>13</v>
      </c>
      <c r="K94" s="14" t="s">
        <v>14</v>
      </c>
      <c r="L94" s="13" t="s">
        <v>15</v>
      </c>
      <c r="M94" s="15" t="s">
        <v>16</v>
      </c>
    </row>
    <row r="95" spans="1:13" ht="45" x14ac:dyDescent="0.25">
      <c r="A95" s="127" t="s">
        <v>110</v>
      </c>
      <c r="B95" s="17"/>
      <c r="C95" s="17">
        <f>+C90+1</f>
        <v>2319</v>
      </c>
      <c r="D95" s="132" t="s">
        <v>111</v>
      </c>
      <c r="E95" s="132" t="s">
        <v>112</v>
      </c>
      <c r="F95" s="17">
        <v>220068885</v>
      </c>
      <c r="G95" s="18">
        <v>45918</v>
      </c>
      <c r="H95" s="17" t="s">
        <v>113</v>
      </c>
      <c r="I95" s="17">
        <v>1</v>
      </c>
      <c r="J95" s="17" t="s">
        <v>114</v>
      </c>
      <c r="K95" s="19">
        <v>575984.68999999994</v>
      </c>
      <c r="L95" s="17">
        <v>3580</v>
      </c>
      <c r="M95" s="20">
        <v>45939</v>
      </c>
    </row>
    <row r="96" spans="1:13" ht="45" x14ac:dyDescent="0.25">
      <c r="A96" s="149" t="s">
        <v>115</v>
      </c>
      <c r="B96" s="37"/>
      <c r="C96" s="37">
        <f>+C95+1</f>
        <v>2320</v>
      </c>
      <c r="D96" s="37" t="s">
        <v>116</v>
      </c>
      <c r="E96" s="37" t="s">
        <v>117</v>
      </c>
      <c r="F96" s="17">
        <v>41004107</v>
      </c>
      <c r="G96" s="150">
        <v>45862</v>
      </c>
      <c r="H96" s="17" t="s">
        <v>113</v>
      </c>
      <c r="I96" s="17">
        <v>1</v>
      </c>
      <c r="J96" s="37"/>
      <c r="K96" s="19">
        <v>111759.92</v>
      </c>
      <c r="L96" s="39">
        <v>3589</v>
      </c>
      <c r="M96" s="20">
        <v>45939</v>
      </c>
    </row>
    <row r="97" spans="1:13 16298:16298" ht="60" x14ac:dyDescent="0.25">
      <c r="A97" s="149" t="s">
        <v>118</v>
      </c>
      <c r="B97" s="37"/>
      <c r="C97" s="37">
        <f>+C96+1</f>
        <v>2321</v>
      </c>
      <c r="D97" s="37" t="s">
        <v>119</v>
      </c>
      <c r="E97" s="37" t="s">
        <v>120</v>
      </c>
      <c r="F97" s="17" t="s">
        <v>121</v>
      </c>
      <c r="G97" s="150">
        <v>45862</v>
      </c>
      <c r="H97" s="17" t="s">
        <v>113</v>
      </c>
      <c r="I97" s="17">
        <v>1</v>
      </c>
      <c r="J97" s="37"/>
      <c r="K97" s="19">
        <v>54415.66</v>
      </c>
      <c r="L97" s="39">
        <v>3590</v>
      </c>
      <c r="M97" s="20">
        <v>45939</v>
      </c>
    </row>
    <row r="98" spans="1:13 16298:16298" ht="30" x14ac:dyDescent="0.25">
      <c r="A98" s="151" t="s">
        <v>122</v>
      </c>
      <c r="B98" s="23"/>
      <c r="C98" s="37">
        <f>+C97+1</f>
        <v>2322</v>
      </c>
      <c r="D98" s="23" t="s">
        <v>85</v>
      </c>
      <c r="E98" s="23" t="s">
        <v>123</v>
      </c>
      <c r="F98" s="129">
        <v>250201626</v>
      </c>
      <c r="G98" s="152">
        <v>45862</v>
      </c>
      <c r="H98" s="129" t="s">
        <v>113</v>
      </c>
      <c r="I98" s="129">
        <v>1</v>
      </c>
      <c r="J98" s="23"/>
      <c r="K98" s="74">
        <v>8072.75</v>
      </c>
      <c r="L98" s="116">
        <v>3591</v>
      </c>
      <c r="M98" s="20">
        <v>45939</v>
      </c>
    </row>
    <row r="99" spans="1:13 16298:16298" ht="60" x14ac:dyDescent="0.25">
      <c r="A99" s="144" t="s">
        <v>124</v>
      </c>
      <c r="B99" s="143"/>
      <c r="C99" s="37">
        <f>+C98+1</f>
        <v>2323</v>
      </c>
      <c r="D99" s="143" t="s">
        <v>125</v>
      </c>
      <c r="E99" s="143" t="s">
        <v>126</v>
      </c>
      <c r="F99" s="132" t="s">
        <v>85</v>
      </c>
      <c r="G99" s="153">
        <v>45862</v>
      </c>
      <c r="H99" s="132" t="s">
        <v>113</v>
      </c>
      <c r="I99" s="132">
        <v>1</v>
      </c>
      <c r="J99" s="143"/>
      <c r="K99" s="136">
        <v>155472.14000000001</v>
      </c>
      <c r="L99" s="132">
        <v>3592</v>
      </c>
      <c r="M99" s="20">
        <v>45939</v>
      </c>
    </row>
    <row r="100" spans="1:13 16298:16298" x14ac:dyDescent="0.25">
      <c r="A100" s="154" t="s">
        <v>103</v>
      </c>
      <c r="B100" s="37"/>
      <c r="C100" s="37">
        <f>+C99+1</f>
        <v>2324</v>
      </c>
      <c r="D100" s="132" t="s">
        <v>104</v>
      </c>
      <c r="E100" s="131" t="s">
        <v>105</v>
      </c>
      <c r="F100" s="37" t="s">
        <v>127</v>
      </c>
      <c r="G100" s="134">
        <v>45895</v>
      </c>
      <c r="H100" s="34" t="s">
        <v>113</v>
      </c>
      <c r="I100" s="17">
        <v>1</v>
      </c>
      <c r="J100" s="37"/>
      <c r="K100" s="19">
        <v>29512</v>
      </c>
      <c r="L100" s="132">
        <v>3581</v>
      </c>
      <c r="M100" s="20">
        <v>45939</v>
      </c>
    </row>
    <row r="101" spans="1:13 16298:16298" ht="15.75" thickBot="1" x14ac:dyDescent="0.3">
      <c r="C101"/>
      <c r="I101" s="137" t="s">
        <v>23</v>
      </c>
      <c r="J101" s="138"/>
      <c r="K101" s="139">
        <f>SUM(K95:K100)</f>
        <v>935217.16</v>
      </c>
      <c r="L101"/>
    </row>
    <row r="102" spans="1:13 16298:16298" ht="15.75" thickBot="1" x14ac:dyDescent="0.3">
      <c r="A102" s="11" t="s">
        <v>4</v>
      </c>
      <c r="B102" s="12" t="s">
        <v>5</v>
      </c>
      <c r="C102" s="13" t="s">
        <v>6</v>
      </c>
      <c r="D102" s="13" t="s">
        <v>7</v>
      </c>
      <c r="E102" s="13" t="s">
        <v>8</v>
      </c>
      <c r="F102" s="13" t="s">
        <v>9</v>
      </c>
      <c r="G102" s="13" t="s">
        <v>10</v>
      </c>
      <c r="H102" s="13" t="s">
        <v>11</v>
      </c>
      <c r="I102" s="13" t="s">
        <v>12</v>
      </c>
      <c r="J102" s="13" t="s">
        <v>13</v>
      </c>
      <c r="K102" s="14" t="s">
        <v>14</v>
      </c>
      <c r="L102" s="13" t="s">
        <v>15</v>
      </c>
      <c r="M102" s="15" t="s">
        <v>16</v>
      </c>
    </row>
    <row r="103" spans="1:13 16298:16298" x14ac:dyDescent="0.25">
      <c r="A103" s="154" t="s">
        <v>128</v>
      </c>
      <c r="B103" s="37"/>
      <c r="C103" s="37">
        <f>+C100+1</f>
        <v>2325</v>
      </c>
      <c r="D103" s="132" t="s">
        <v>129</v>
      </c>
      <c r="E103" s="132" t="s">
        <v>130</v>
      </c>
      <c r="F103" s="37" t="s">
        <v>131</v>
      </c>
      <c r="G103" s="134">
        <v>45901</v>
      </c>
      <c r="H103" s="34" t="s">
        <v>132</v>
      </c>
      <c r="I103" s="17">
        <v>1</v>
      </c>
      <c r="J103" s="37" t="s">
        <v>133</v>
      </c>
      <c r="K103" s="19">
        <v>62015.99</v>
      </c>
      <c r="L103" s="17">
        <v>3582</v>
      </c>
      <c r="M103" s="20">
        <v>45939</v>
      </c>
    </row>
    <row r="104" spans="1:13 16298:16298" x14ac:dyDescent="0.25">
      <c r="A104" s="154" t="s">
        <v>128</v>
      </c>
      <c r="B104" s="37"/>
      <c r="C104" s="37">
        <f t="shared" ref="C104:C125" si="1">+C103+1</f>
        <v>2326</v>
      </c>
      <c r="D104" s="132" t="s">
        <v>129</v>
      </c>
      <c r="E104" s="131" t="s">
        <v>134</v>
      </c>
      <c r="F104" s="37" t="s">
        <v>135</v>
      </c>
      <c r="G104" s="134">
        <v>45901</v>
      </c>
      <c r="H104" s="34" t="s">
        <v>132</v>
      </c>
      <c r="I104" s="17">
        <v>1</v>
      </c>
      <c r="J104" s="37" t="s">
        <v>133</v>
      </c>
      <c r="K104" s="19">
        <v>62016</v>
      </c>
      <c r="L104" s="39">
        <v>3583</v>
      </c>
      <c r="M104" s="20">
        <v>45939</v>
      </c>
    </row>
    <row r="105" spans="1:13 16298:16298" x14ac:dyDescent="0.25">
      <c r="A105" s="154" t="s">
        <v>128</v>
      </c>
      <c r="B105" s="37"/>
      <c r="C105" s="37">
        <f t="shared" si="1"/>
        <v>2327</v>
      </c>
      <c r="D105" s="132" t="s">
        <v>129</v>
      </c>
      <c r="E105" s="132" t="s">
        <v>136</v>
      </c>
      <c r="F105" s="37" t="s">
        <v>137</v>
      </c>
      <c r="G105" s="134">
        <v>45901</v>
      </c>
      <c r="H105" s="34" t="s">
        <v>132</v>
      </c>
      <c r="I105" s="17">
        <v>1</v>
      </c>
      <c r="J105" s="37" t="s">
        <v>133</v>
      </c>
      <c r="K105" s="19">
        <v>62016</v>
      </c>
      <c r="L105" s="39">
        <v>3584</v>
      </c>
      <c r="M105" s="20">
        <v>45939</v>
      </c>
    </row>
    <row r="106" spans="1:13 16298:16298" x14ac:dyDescent="0.25">
      <c r="A106" s="154" t="s">
        <v>128</v>
      </c>
      <c r="B106" s="37"/>
      <c r="C106" s="37">
        <f t="shared" si="1"/>
        <v>2328</v>
      </c>
      <c r="D106" s="132" t="s">
        <v>129</v>
      </c>
      <c r="E106" s="132" t="s">
        <v>138</v>
      </c>
      <c r="F106" s="37" t="s">
        <v>139</v>
      </c>
      <c r="G106" s="134">
        <v>45901</v>
      </c>
      <c r="H106" s="34" t="s">
        <v>132</v>
      </c>
      <c r="I106" s="17">
        <v>1</v>
      </c>
      <c r="J106" s="37" t="s">
        <v>133</v>
      </c>
      <c r="K106" s="19">
        <v>62016</v>
      </c>
      <c r="L106" s="39">
        <v>3585</v>
      </c>
      <c r="M106" s="20">
        <v>45939</v>
      </c>
    </row>
    <row r="107" spans="1:13 16298:16298" x14ac:dyDescent="0.25">
      <c r="A107" s="155" t="s">
        <v>128</v>
      </c>
      <c r="B107" s="23"/>
      <c r="C107" s="37">
        <f t="shared" si="1"/>
        <v>2329</v>
      </c>
      <c r="D107" s="146" t="s">
        <v>129</v>
      </c>
      <c r="E107" s="146" t="s">
        <v>140</v>
      </c>
      <c r="F107" s="23" t="s">
        <v>141</v>
      </c>
      <c r="G107" s="147">
        <v>45901</v>
      </c>
      <c r="H107" s="156" t="s">
        <v>132</v>
      </c>
      <c r="I107" s="129">
        <v>1</v>
      </c>
      <c r="J107" s="23" t="s">
        <v>133</v>
      </c>
      <c r="K107" s="74">
        <v>62016</v>
      </c>
      <c r="L107" s="116">
        <v>3586</v>
      </c>
      <c r="M107" s="20">
        <v>45939</v>
      </c>
    </row>
    <row r="108" spans="1:13 16298:16298" ht="30" x14ac:dyDescent="0.25">
      <c r="A108" s="131" t="s">
        <v>142</v>
      </c>
      <c r="B108" s="143"/>
      <c r="C108" s="37">
        <f t="shared" si="1"/>
        <v>2330</v>
      </c>
      <c r="D108" s="132" t="s">
        <v>143</v>
      </c>
      <c r="E108" s="132" t="s">
        <v>144</v>
      </c>
      <c r="F108" s="157" t="s">
        <v>145</v>
      </c>
      <c r="G108" s="134">
        <v>45901</v>
      </c>
      <c r="H108" s="131" t="s">
        <v>132</v>
      </c>
      <c r="I108" s="132">
        <v>1</v>
      </c>
      <c r="J108" s="132" t="s">
        <v>30</v>
      </c>
      <c r="K108" s="136">
        <v>59275.53</v>
      </c>
      <c r="L108" s="132">
        <v>3587</v>
      </c>
      <c r="M108" s="20">
        <v>45939</v>
      </c>
    </row>
    <row r="109" spans="1:13 16298:16298" x14ac:dyDescent="0.25">
      <c r="A109" s="158" t="s">
        <v>146</v>
      </c>
      <c r="B109" s="143"/>
      <c r="C109" s="37">
        <f t="shared" si="1"/>
        <v>2331</v>
      </c>
      <c r="D109" s="158" t="s">
        <v>65</v>
      </c>
      <c r="E109" s="158" t="s">
        <v>147</v>
      </c>
      <c r="F109" s="159" t="s">
        <v>148</v>
      </c>
      <c r="G109" s="134">
        <v>45901</v>
      </c>
      <c r="H109" s="131" t="s">
        <v>132</v>
      </c>
      <c r="I109" s="132">
        <v>1</v>
      </c>
      <c r="J109" s="143" t="s">
        <v>30</v>
      </c>
      <c r="K109" s="136">
        <v>17683.98</v>
      </c>
      <c r="L109" s="132">
        <v>3577</v>
      </c>
      <c r="M109" s="20">
        <v>45939</v>
      </c>
    </row>
    <row r="110" spans="1:13 16298:16298" x14ac:dyDescent="0.25">
      <c r="A110" s="158" t="s">
        <v>146</v>
      </c>
      <c r="B110" s="143"/>
      <c r="C110" s="37">
        <f t="shared" si="1"/>
        <v>2332</v>
      </c>
      <c r="D110" s="158" t="s">
        <v>65</v>
      </c>
      <c r="E110" s="158" t="s">
        <v>147</v>
      </c>
      <c r="F110" s="159" t="s">
        <v>149</v>
      </c>
      <c r="G110" s="134">
        <v>45901</v>
      </c>
      <c r="H110" s="131" t="s">
        <v>132</v>
      </c>
      <c r="I110" s="132">
        <v>1</v>
      </c>
      <c r="J110" s="143" t="s">
        <v>30</v>
      </c>
      <c r="K110" s="136">
        <v>17683.98</v>
      </c>
      <c r="L110" s="132">
        <v>3578</v>
      </c>
      <c r="M110" s="20">
        <v>45939</v>
      </c>
      <c r="XBV110">
        <f>SUM(A110:XBU110)</f>
        <v>115434.98</v>
      </c>
    </row>
    <row r="111" spans="1:13 16298:16298" x14ac:dyDescent="0.25">
      <c r="A111" s="158" t="s">
        <v>146</v>
      </c>
      <c r="B111" s="143"/>
      <c r="C111" s="37">
        <f t="shared" si="1"/>
        <v>2333</v>
      </c>
      <c r="D111" s="158" t="s">
        <v>65</v>
      </c>
      <c r="E111" s="158" t="s">
        <v>147</v>
      </c>
      <c r="F111" s="159" t="s">
        <v>150</v>
      </c>
      <c r="G111" s="134">
        <v>45901</v>
      </c>
      <c r="H111" s="131" t="s">
        <v>132</v>
      </c>
      <c r="I111" s="132">
        <v>1</v>
      </c>
      <c r="J111" s="143" t="s">
        <v>30</v>
      </c>
      <c r="K111" s="136">
        <v>17683.98</v>
      </c>
      <c r="L111" s="132">
        <v>3579</v>
      </c>
      <c r="M111" s="20">
        <v>45939</v>
      </c>
    </row>
    <row r="112" spans="1:13 16298:16298" x14ac:dyDescent="0.25">
      <c r="A112" s="158" t="s">
        <v>103</v>
      </c>
      <c r="B112" s="143"/>
      <c r="C112" s="37">
        <f t="shared" si="1"/>
        <v>2334</v>
      </c>
      <c r="D112" s="158" t="s">
        <v>104</v>
      </c>
      <c r="E112" s="158" t="s">
        <v>151</v>
      </c>
      <c r="F112" s="159" t="s">
        <v>152</v>
      </c>
      <c r="G112" s="134">
        <v>45895</v>
      </c>
      <c r="H112" s="131" t="s">
        <v>132</v>
      </c>
      <c r="I112" s="132">
        <v>1</v>
      </c>
      <c r="J112" s="143" t="s">
        <v>97</v>
      </c>
      <c r="K112" s="136">
        <v>11557.1</v>
      </c>
      <c r="L112" s="132">
        <v>3573</v>
      </c>
      <c r="M112" s="20">
        <v>45939</v>
      </c>
    </row>
    <row r="113" spans="1:13" x14ac:dyDescent="0.25">
      <c r="A113" s="158" t="s">
        <v>103</v>
      </c>
      <c r="B113" s="143"/>
      <c r="C113" s="37">
        <f t="shared" si="1"/>
        <v>2335</v>
      </c>
      <c r="D113" s="158" t="s">
        <v>104</v>
      </c>
      <c r="E113" s="158" t="s">
        <v>151</v>
      </c>
      <c r="F113" s="159" t="s">
        <v>153</v>
      </c>
      <c r="G113" s="134">
        <v>45895</v>
      </c>
      <c r="H113" s="131" t="s">
        <v>132</v>
      </c>
      <c r="I113" s="132">
        <v>1</v>
      </c>
      <c r="J113" s="143" t="s">
        <v>97</v>
      </c>
      <c r="K113" s="136">
        <v>11557.1</v>
      </c>
      <c r="L113" s="132">
        <v>3588</v>
      </c>
      <c r="M113" s="20">
        <v>45939</v>
      </c>
    </row>
    <row r="114" spans="1:13" x14ac:dyDescent="0.25">
      <c r="A114" s="158" t="s">
        <v>103</v>
      </c>
      <c r="B114" s="143"/>
      <c r="C114" s="37">
        <f t="shared" si="1"/>
        <v>2336</v>
      </c>
      <c r="D114" s="158" t="s">
        <v>104</v>
      </c>
      <c r="E114" s="158" t="s">
        <v>151</v>
      </c>
      <c r="F114" s="159" t="s">
        <v>154</v>
      </c>
      <c r="G114" s="134">
        <v>45895</v>
      </c>
      <c r="H114" s="131" t="s">
        <v>132</v>
      </c>
      <c r="I114" s="132">
        <v>1</v>
      </c>
      <c r="J114" s="143" t="s">
        <v>97</v>
      </c>
      <c r="K114" s="136">
        <v>11557.1</v>
      </c>
      <c r="L114" s="132">
        <v>3593</v>
      </c>
      <c r="M114" s="153">
        <v>45943</v>
      </c>
    </row>
    <row r="115" spans="1:13" s="145" customFormat="1" x14ac:dyDescent="0.25">
      <c r="A115" s="158" t="s">
        <v>103</v>
      </c>
      <c r="B115" s="143"/>
      <c r="C115" s="37">
        <f t="shared" si="1"/>
        <v>2337</v>
      </c>
      <c r="D115" s="158" t="s">
        <v>104</v>
      </c>
      <c r="E115" s="158" t="s">
        <v>151</v>
      </c>
      <c r="F115" s="159" t="s">
        <v>155</v>
      </c>
      <c r="G115" s="134">
        <v>45895</v>
      </c>
      <c r="H115" s="131" t="s">
        <v>132</v>
      </c>
      <c r="I115" s="132">
        <v>1</v>
      </c>
      <c r="J115" s="143" t="s">
        <v>97</v>
      </c>
      <c r="K115" s="136">
        <v>11557.1</v>
      </c>
      <c r="L115" s="132">
        <v>3594</v>
      </c>
      <c r="M115" s="153">
        <v>45943</v>
      </c>
    </row>
    <row r="116" spans="1:13" x14ac:dyDescent="0.25">
      <c r="A116" s="158" t="s">
        <v>103</v>
      </c>
      <c r="B116" s="143"/>
      <c r="C116" s="37">
        <f t="shared" si="1"/>
        <v>2338</v>
      </c>
      <c r="D116" s="158" t="s">
        <v>104</v>
      </c>
      <c r="E116" s="158" t="s">
        <v>151</v>
      </c>
      <c r="F116" s="159" t="s">
        <v>156</v>
      </c>
      <c r="G116" s="134">
        <v>45895</v>
      </c>
      <c r="H116" s="131" t="s">
        <v>132</v>
      </c>
      <c r="I116" s="132">
        <v>1</v>
      </c>
      <c r="J116" s="143" t="s">
        <v>97</v>
      </c>
      <c r="K116" s="136">
        <v>11557.1</v>
      </c>
      <c r="L116" s="132">
        <v>3595</v>
      </c>
      <c r="M116" s="153">
        <v>45943</v>
      </c>
    </row>
    <row r="117" spans="1:13" x14ac:dyDescent="0.25">
      <c r="A117" s="158" t="s">
        <v>103</v>
      </c>
      <c r="B117" s="143"/>
      <c r="C117" s="37">
        <f t="shared" si="1"/>
        <v>2339</v>
      </c>
      <c r="D117" s="158" t="s">
        <v>104</v>
      </c>
      <c r="E117" s="158" t="s">
        <v>151</v>
      </c>
      <c r="F117" s="159" t="s">
        <v>157</v>
      </c>
      <c r="G117" s="134">
        <v>45895</v>
      </c>
      <c r="H117" s="131" t="s">
        <v>132</v>
      </c>
      <c r="I117" s="132">
        <v>1</v>
      </c>
      <c r="J117" s="143" t="s">
        <v>97</v>
      </c>
      <c r="K117" s="136">
        <v>11557.1</v>
      </c>
      <c r="L117" s="132">
        <v>3596</v>
      </c>
      <c r="M117" s="153">
        <v>45943</v>
      </c>
    </row>
    <row r="118" spans="1:13" s="145" customFormat="1" x14ac:dyDescent="0.25">
      <c r="A118" s="158" t="s">
        <v>103</v>
      </c>
      <c r="B118" s="143"/>
      <c r="C118" s="37">
        <f t="shared" si="1"/>
        <v>2340</v>
      </c>
      <c r="D118" s="158" t="s">
        <v>104</v>
      </c>
      <c r="E118" s="160" t="s">
        <v>105</v>
      </c>
      <c r="F118" s="143" t="s">
        <v>158</v>
      </c>
      <c r="G118" s="143">
        <v>45895</v>
      </c>
      <c r="H118" s="131" t="s">
        <v>132</v>
      </c>
      <c r="I118" s="158">
        <v>1</v>
      </c>
      <c r="J118" s="159" t="s">
        <v>97</v>
      </c>
      <c r="K118" s="136">
        <v>29512</v>
      </c>
      <c r="L118" s="131">
        <v>3597</v>
      </c>
      <c r="M118" s="153">
        <v>45943</v>
      </c>
    </row>
    <row r="119" spans="1:13" s="145" customFormat="1" x14ac:dyDescent="0.25">
      <c r="A119" s="158" t="s">
        <v>159</v>
      </c>
      <c r="B119" s="143"/>
      <c r="C119" s="37">
        <f t="shared" si="1"/>
        <v>2341</v>
      </c>
      <c r="D119" s="158" t="s">
        <v>160</v>
      </c>
      <c r="E119" s="158" t="s">
        <v>161</v>
      </c>
      <c r="F119" s="143" t="s">
        <v>162</v>
      </c>
      <c r="G119" s="143">
        <v>45895</v>
      </c>
      <c r="H119" s="131" t="s">
        <v>132</v>
      </c>
      <c r="I119" s="158">
        <v>1</v>
      </c>
      <c r="J119" s="159" t="s">
        <v>133</v>
      </c>
      <c r="K119" s="136">
        <v>5821.83</v>
      </c>
      <c r="L119" s="131">
        <v>3598</v>
      </c>
      <c r="M119" s="153">
        <v>45943</v>
      </c>
    </row>
    <row r="120" spans="1:13" s="145" customFormat="1" x14ac:dyDescent="0.25">
      <c r="A120" s="158" t="s">
        <v>159</v>
      </c>
      <c r="B120" s="143"/>
      <c r="C120" s="37">
        <f t="shared" si="1"/>
        <v>2342</v>
      </c>
      <c r="D120" s="158" t="s">
        <v>160</v>
      </c>
      <c r="E120" s="158" t="s">
        <v>161</v>
      </c>
      <c r="F120" s="159" t="s">
        <v>163</v>
      </c>
      <c r="G120" s="134">
        <v>45895</v>
      </c>
      <c r="H120" s="131" t="s">
        <v>132</v>
      </c>
      <c r="I120" s="132">
        <v>1</v>
      </c>
      <c r="J120" s="143" t="s">
        <v>133</v>
      </c>
      <c r="K120" s="136">
        <v>5821.83</v>
      </c>
      <c r="L120" s="132">
        <v>3599</v>
      </c>
      <c r="M120" s="153">
        <v>45943</v>
      </c>
    </row>
    <row r="121" spans="1:13" x14ac:dyDescent="0.25">
      <c r="A121" s="158" t="s">
        <v>159</v>
      </c>
      <c r="B121" s="143"/>
      <c r="C121" s="37">
        <f t="shared" si="1"/>
        <v>2343</v>
      </c>
      <c r="D121" s="158" t="s">
        <v>160</v>
      </c>
      <c r="E121" s="158" t="s">
        <v>161</v>
      </c>
      <c r="F121" s="159" t="s">
        <v>164</v>
      </c>
      <c r="G121" s="134">
        <v>45895</v>
      </c>
      <c r="H121" s="131" t="s">
        <v>132</v>
      </c>
      <c r="I121" s="132">
        <v>1</v>
      </c>
      <c r="J121" s="143" t="s">
        <v>133</v>
      </c>
      <c r="K121" s="136">
        <v>5821.83</v>
      </c>
      <c r="L121" s="132">
        <v>3600</v>
      </c>
      <c r="M121" s="153">
        <v>45943</v>
      </c>
    </row>
    <row r="122" spans="1:13" x14ac:dyDescent="0.25">
      <c r="A122" s="158" t="s">
        <v>159</v>
      </c>
      <c r="B122" s="143"/>
      <c r="C122" s="37">
        <f t="shared" si="1"/>
        <v>2344</v>
      </c>
      <c r="D122" s="158" t="s">
        <v>160</v>
      </c>
      <c r="E122" s="158" t="s">
        <v>161</v>
      </c>
      <c r="F122" s="159" t="s">
        <v>165</v>
      </c>
      <c r="G122" s="134">
        <v>45895</v>
      </c>
      <c r="H122" s="131" t="s">
        <v>132</v>
      </c>
      <c r="I122" s="132">
        <v>1</v>
      </c>
      <c r="J122" s="143" t="s">
        <v>133</v>
      </c>
      <c r="K122" s="136">
        <v>5821.83</v>
      </c>
      <c r="L122" s="132">
        <v>3601</v>
      </c>
      <c r="M122" s="153">
        <v>45943</v>
      </c>
    </row>
    <row r="123" spans="1:13" x14ac:dyDescent="0.25">
      <c r="A123" s="158" t="s">
        <v>159</v>
      </c>
      <c r="B123" s="143"/>
      <c r="C123" s="37">
        <f t="shared" si="1"/>
        <v>2345</v>
      </c>
      <c r="D123" s="158" t="s">
        <v>160</v>
      </c>
      <c r="E123" s="158" t="s">
        <v>161</v>
      </c>
      <c r="F123" s="159" t="s">
        <v>166</v>
      </c>
      <c r="G123" s="134">
        <v>45895</v>
      </c>
      <c r="H123" s="131" t="s">
        <v>132</v>
      </c>
      <c r="I123" s="132">
        <v>1</v>
      </c>
      <c r="J123" s="143" t="s">
        <v>133</v>
      </c>
      <c r="K123" s="136">
        <v>5821.83</v>
      </c>
      <c r="L123" s="132">
        <v>3602</v>
      </c>
      <c r="M123" s="153">
        <v>45943</v>
      </c>
    </row>
    <row r="124" spans="1:13" x14ac:dyDescent="0.25">
      <c r="A124" s="161" t="s">
        <v>159</v>
      </c>
      <c r="B124" s="162"/>
      <c r="C124" s="23">
        <f t="shared" si="1"/>
        <v>2346</v>
      </c>
      <c r="D124" s="161" t="s">
        <v>160</v>
      </c>
      <c r="E124" s="161" t="s">
        <v>161</v>
      </c>
      <c r="F124" s="163" t="s">
        <v>167</v>
      </c>
      <c r="G124" s="147">
        <v>45895</v>
      </c>
      <c r="H124" s="164" t="s">
        <v>132</v>
      </c>
      <c r="I124" s="146">
        <v>1</v>
      </c>
      <c r="J124" s="162" t="s">
        <v>133</v>
      </c>
      <c r="K124" s="165">
        <v>5821.83</v>
      </c>
      <c r="L124" s="146">
        <v>3603</v>
      </c>
      <c r="M124" s="153">
        <v>45943</v>
      </c>
    </row>
    <row r="125" spans="1:13" x14ac:dyDescent="0.25">
      <c r="A125" s="158" t="s">
        <v>159</v>
      </c>
      <c r="B125" s="143"/>
      <c r="C125" s="143">
        <f t="shared" si="1"/>
        <v>2347</v>
      </c>
      <c r="D125" s="158" t="s">
        <v>160</v>
      </c>
      <c r="E125" s="158" t="s">
        <v>161</v>
      </c>
      <c r="F125" s="159" t="s">
        <v>168</v>
      </c>
      <c r="G125" s="134">
        <v>45895</v>
      </c>
      <c r="H125" s="131" t="s">
        <v>132</v>
      </c>
      <c r="I125" s="132">
        <v>1</v>
      </c>
      <c r="J125" s="143" t="s">
        <v>133</v>
      </c>
      <c r="K125" s="136">
        <v>5821.83</v>
      </c>
      <c r="L125" s="132">
        <v>3604</v>
      </c>
      <c r="M125" s="153">
        <v>45943</v>
      </c>
    </row>
    <row r="126" spans="1:13" ht="30" x14ac:dyDescent="0.25">
      <c r="A126" s="131" t="s">
        <v>142</v>
      </c>
      <c r="B126" s="143"/>
      <c r="C126" s="143">
        <v>2366</v>
      </c>
      <c r="D126" s="132" t="s">
        <v>143</v>
      </c>
      <c r="E126" s="132" t="s">
        <v>144</v>
      </c>
      <c r="F126" s="143" t="s">
        <v>85</v>
      </c>
      <c r="G126" s="134">
        <v>45901</v>
      </c>
      <c r="H126" s="131" t="s">
        <v>132</v>
      </c>
      <c r="I126" s="132">
        <v>1</v>
      </c>
      <c r="J126" s="132" t="s">
        <v>30</v>
      </c>
      <c r="K126" s="136">
        <v>59275.53</v>
      </c>
      <c r="L126" s="132">
        <v>3621</v>
      </c>
      <c r="M126" s="153">
        <v>45943</v>
      </c>
    </row>
    <row r="127" spans="1:13" x14ac:dyDescent="0.25">
      <c r="A127" s="158" t="s">
        <v>159</v>
      </c>
      <c r="B127" s="143"/>
      <c r="C127" s="143">
        <v>2368</v>
      </c>
      <c r="D127" s="158" t="s">
        <v>160</v>
      </c>
      <c r="E127" s="158" t="s">
        <v>161</v>
      </c>
      <c r="F127" s="159" t="s">
        <v>169</v>
      </c>
      <c r="G127" s="134">
        <v>45895</v>
      </c>
      <c r="H127" s="131" t="s">
        <v>132</v>
      </c>
      <c r="I127" s="132">
        <v>1</v>
      </c>
      <c r="J127" s="143" t="s">
        <v>133</v>
      </c>
      <c r="K127" s="136">
        <v>5821.83</v>
      </c>
      <c r="L127" s="132">
        <v>3623</v>
      </c>
      <c r="M127" s="153">
        <v>45943</v>
      </c>
    </row>
    <row r="128" spans="1:13" ht="15.75" thickBot="1" x14ac:dyDescent="0.3">
      <c r="C128"/>
      <c r="I128" s="137" t="s">
        <v>23</v>
      </c>
      <c r="J128" s="138"/>
      <c r="K128" s="139">
        <f>SUM(K103:K127)</f>
        <v>627112.22999999952</v>
      </c>
      <c r="L128"/>
    </row>
    <row r="129" spans="1:13" ht="15.75" thickBot="1" x14ac:dyDescent="0.3">
      <c r="A129" s="11" t="s">
        <v>4</v>
      </c>
      <c r="B129" s="12" t="s">
        <v>5</v>
      </c>
      <c r="C129" s="13" t="s">
        <v>6</v>
      </c>
      <c r="D129" s="13" t="s">
        <v>7</v>
      </c>
      <c r="E129" s="13" t="s">
        <v>8</v>
      </c>
      <c r="F129" s="13" t="s">
        <v>9</v>
      </c>
      <c r="G129" s="13" t="s">
        <v>10</v>
      </c>
      <c r="H129" s="13" t="s">
        <v>11</v>
      </c>
      <c r="I129" s="13" t="s">
        <v>12</v>
      </c>
      <c r="J129" s="13" t="s">
        <v>13</v>
      </c>
      <c r="K129" s="14" t="s">
        <v>14</v>
      </c>
      <c r="L129" s="13" t="s">
        <v>15</v>
      </c>
      <c r="M129" s="15" t="s">
        <v>16</v>
      </c>
    </row>
    <row r="130" spans="1:13" ht="15.75" thickBot="1" x14ac:dyDescent="0.3">
      <c r="A130" s="158" t="s">
        <v>128</v>
      </c>
      <c r="B130" s="143"/>
      <c r="C130" s="143">
        <f>+C125+1</f>
        <v>2348</v>
      </c>
      <c r="D130" s="158" t="s">
        <v>104</v>
      </c>
      <c r="E130" s="158" t="s">
        <v>170</v>
      </c>
      <c r="F130" s="159" t="s">
        <v>171</v>
      </c>
      <c r="G130" s="134">
        <v>45901</v>
      </c>
      <c r="H130" s="131" t="s">
        <v>172</v>
      </c>
      <c r="I130" s="132">
        <v>1</v>
      </c>
      <c r="J130" s="143" t="s">
        <v>133</v>
      </c>
      <c r="K130" s="136">
        <v>89831.039999999994</v>
      </c>
      <c r="L130" s="17">
        <v>3605</v>
      </c>
      <c r="M130" s="153">
        <v>45943</v>
      </c>
    </row>
    <row r="131" spans="1:13" ht="15.75" thickBot="1" x14ac:dyDescent="0.3">
      <c r="C131"/>
      <c r="I131" s="140" t="s">
        <v>23</v>
      </c>
      <c r="J131" s="141"/>
      <c r="K131" s="142">
        <f>SUM(K130:K130)</f>
        <v>89831.039999999994</v>
      </c>
      <c r="L131"/>
    </row>
    <row r="132" spans="1:13" ht="15.75" thickBot="1" x14ac:dyDescent="0.3">
      <c r="A132" s="11" t="s">
        <v>4</v>
      </c>
      <c r="B132" s="12" t="s">
        <v>5</v>
      </c>
      <c r="C132" s="13" t="s">
        <v>6</v>
      </c>
      <c r="D132" s="13" t="s">
        <v>7</v>
      </c>
      <c r="E132" s="46" t="s">
        <v>8</v>
      </c>
      <c r="F132" s="46" t="s">
        <v>9</v>
      </c>
      <c r="G132" s="46" t="s">
        <v>10</v>
      </c>
      <c r="H132" s="46" t="s">
        <v>11</v>
      </c>
      <c r="I132" s="13" t="s">
        <v>12</v>
      </c>
      <c r="J132" s="13" t="s">
        <v>13</v>
      </c>
      <c r="K132" s="14" t="s">
        <v>14</v>
      </c>
      <c r="L132" s="13" t="s">
        <v>15</v>
      </c>
      <c r="M132" s="15" t="s">
        <v>16</v>
      </c>
    </row>
    <row r="133" spans="1:13" ht="30" x14ac:dyDescent="0.25">
      <c r="A133" s="127" t="s">
        <v>142</v>
      </c>
      <c r="B133" s="17"/>
      <c r="C133" s="17">
        <f>+C130+1</f>
        <v>2349</v>
      </c>
      <c r="D133" s="166" t="s">
        <v>143</v>
      </c>
      <c r="E133" s="132" t="s">
        <v>144</v>
      </c>
      <c r="F133" s="157" t="s">
        <v>145</v>
      </c>
      <c r="G133" s="134">
        <v>45901</v>
      </c>
      <c r="H133" s="131" t="s">
        <v>173</v>
      </c>
      <c r="I133" s="167">
        <v>1</v>
      </c>
      <c r="J133" s="17" t="s">
        <v>30</v>
      </c>
      <c r="K133" s="19">
        <v>59275.53</v>
      </c>
      <c r="L133" s="17">
        <v>3606</v>
      </c>
      <c r="M133" s="153">
        <v>45943</v>
      </c>
    </row>
    <row r="134" spans="1:13" x14ac:dyDescent="0.25">
      <c r="A134" s="127" t="s">
        <v>103</v>
      </c>
      <c r="B134" s="17"/>
      <c r="C134" s="17">
        <f>+C133+1</f>
        <v>2350</v>
      </c>
      <c r="D134" s="166" t="s">
        <v>104</v>
      </c>
      <c r="E134" s="132" t="s">
        <v>105</v>
      </c>
      <c r="F134" s="157" t="s">
        <v>174</v>
      </c>
      <c r="G134" s="134">
        <v>45895</v>
      </c>
      <c r="H134" s="131" t="s">
        <v>173</v>
      </c>
      <c r="I134" s="167">
        <v>1</v>
      </c>
      <c r="J134" s="17" t="s">
        <v>97</v>
      </c>
      <c r="K134" s="19">
        <v>29512</v>
      </c>
      <c r="L134" s="17">
        <v>3607</v>
      </c>
      <c r="M134" s="153">
        <v>45943</v>
      </c>
    </row>
    <row r="135" spans="1:13" ht="30" x14ac:dyDescent="0.25">
      <c r="A135" s="127" t="s">
        <v>142</v>
      </c>
      <c r="B135" s="17"/>
      <c r="C135" s="17">
        <f>+C134+1</f>
        <v>2351</v>
      </c>
      <c r="D135" s="166" t="s">
        <v>143</v>
      </c>
      <c r="E135" s="132" t="s">
        <v>144</v>
      </c>
      <c r="F135" s="157" t="s">
        <v>145</v>
      </c>
      <c r="G135" s="134">
        <v>45901</v>
      </c>
      <c r="H135" s="131" t="s">
        <v>173</v>
      </c>
      <c r="I135" s="167">
        <v>1</v>
      </c>
      <c r="J135" s="17" t="s">
        <v>30</v>
      </c>
      <c r="K135" s="19">
        <v>59275.53</v>
      </c>
      <c r="L135" s="17">
        <v>3608</v>
      </c>
      <c r="M135" s="153">
        <v>45943</v>
      </c>
    </row>
    <row r="136" spans="1:13" ht="30.75" thickBot="1" x14ac:dyDescent="0.3">
      <c r="A136" s="127" t="s">
        <v>142</v>
      </c>
      <c r="B136" s="17"/>
      <c r="C136" s="17">
        <v>2367</v>
      </c>
      <c r="D136" s="166" t="s">
        <v>143</v>
      </c>
      <c r="E136" s="132" t="s">
        <v>144</v>
      </c>
      <c r="F136" s="157" t="s">
        <v>175</v>
      </c>
      <c r="G136" s="134">
        <v>45901</v>
      </c>
      <c r="H136" s="131" t="s">
        <v>173</v>
      </c>
      <c r="I136" s="167">
        <v>1</v>
      </c>
      <c r="J136" s="17" t="s">
        <v>30</v>
      </c>
      <c r="K136" s="19">
        <v>59275.53</v>
      </c>
      <c r="L136" s="17">
        <v>3622</v>
      </c>
      <c r="M136" s="153">
        <v>45943</v>
      </c>
    </row>
    <row r="137" spans="1:13" ht="15.75" thickBot="1" x14ac:dyDescent="0.3">
      <c r="C137"/>
      <c r="I137" s="140" t="s">
        <v>23</v>
      </c>
      <c r="J137" s="141"/>
      <c r="K137" s="142">
        <f>SUM(K133:K136)</f>
        <v>207338.59</v>
      </c>
      <c r="L137"/>
    </row>
    <row r="138" spans="1:13" ht="15.75" thickBot="1" x14ac:dyDescent="0.3">
      <c r="A138" s="11" t="s">
        <v>4</v>
      </c>
      <c r="B138" s="12" t="s">
        <v>5</v>
      </c>
      <c r="C138" s="46" t="s">
        <v>6</v>
      </c>
      <c r="D138" s="46" t="s">
        <v>7</v>
      </c>
      <c r="E138" s="46" t="s">
        <v>8</v>
      </c>
      <c r="F138" s="46" t="s">
        <v>9</v>
      </c>
      <c r="G138" s="46" t="s">
        <v>10</v>
      </c>
      <c r="H138" s="46" t="s">
        <v>11</v>
      </c>
      <c r="I138" s="46" t="s">
        <v>12</v>
      </c>
      <c r="J138" s="46" t="s">
        <v>13</v>
      </c>
      <c r="K138" s="168" t="s">
        <v>14</v>
      </c>
      <c r="L138" s="13" t="s">
        <v>15</v>
      </c>
      <c r="M138" s="15" t="s">
        <v>16</v>
      </c>
    </row>
    <row r="139" spans="1:13" x14ac:dyDescent="0.25">
      <c r="A139" s="127" t="s">
        <v>103</v>
      </c>
      <c r="B139" s="166"/>
      <c r="C139" s="132">
        <f>+C135+1</f>
        <v>2352</v>
      </c>
      <c r="D139" s="132" t="s">
        <v>104</v>
      </c>
      <c r="E139" s="132" t="s">
        <v>105</v>
      </c>
      <c r="F139" s="157" t="s">
        <v>176</v>
      </c>
      <c r="G139" s="134">
        <v>45895</v>
      </c>
      <c r="H139" s="158" t="s">
        <v>177</v>
      </c>
      <c r="I139" s="132">
        <v>1</v>
      </c>
      <c r="J139" s="132" t="s">
        <v>97</v>
      </c>
      <c r="K139" s="136">
        <v>29512</v>
      </c>
      <c r="L139" s="167">
        <v>3609</v>
      </c>
      <c r="M139" s="153">
        <v>45943</v>
      </c>
    </row>
    <row r="140" spans="1:13" x14ac:dyDescent="0.25">
      <c r="A140" s="131" t="s">
        <v>88</v>
      </c>
      <c r="B140" s="132"/>
      <c r="C140" s="132">
        <v>2384</v>
      </c>
      <c r="D140" s="132" t="s">
        <v>89</v>
      </c>
      <c r="E140" s="132" t="s">
        <v>90</v>
      </c>
      <c r="F140" s="133" t="s">
        <v>91</v>
      </c>
      <c r="G140" s="134">
        <v>45870</v>
      </c>
      <c r="H140" s="158" t="s">
        <v>177</v>
      </c>
      <c r="I140" s="135">
        <v>1</v>
      </c>
      <c r="J140" s="132" t="s">
        <v>30</v>
      </c>
      <c r="K140" s="136">
        <v>2501.6</v>
      </c>
      <c r="L140" s="132">
        <v>3639</v>
      </c>
      <c r="M140" s="153">
        <v>45943</v>
      </c>
    </row>
    <row r="141" spans="1:13" ht="30" x14ac:dyDescent="0.25">
      <c r="A141" s="127" t="s">
        <v>142</v>
      </c>
      <c r="B141" s="166"/>
      <c r="C141" s="132">
        <f>+C139+1</f>
        <v>2353</v>
      </c>
      <c r="D141" s="132" t="s">
        <v>143</v>
      </c>
      <c r="E141" s="132" t="s">
        <v>144</v>
      </c>
      <c r="F141" s="157" t="s">
        <v>178</v>
      </c>
      <c r="G141" s="134">
        <v>45901</v>
      </c>
      <c r="H141" s="158" t="s">
        <v>177</v>
      </c>
      <c r="I141" s="132">
        <v>1</v>
      </c>
      <c r="J141" s="132" t="s">
        <v>30</v>
      </c>
      <c r="K141" s="136">
        <v>59275.53</v>
      </c>
      <c r="L141" s="167">
        <v>3610</v>
      </c>
      <c r="M141" s="153">
        <v>45943</v>
      </c>
    </row>
    <row r="142" spans="1:13" ht="15.75" thickBot="1" x14ac:dyDescent="0.3">
      <c r="C142"/>
      <c r="I142" s="137" t="s">
        <v>23</v>
      </c>
      <c r="J142" s="138"/>
      <c r="K142" s="139">
        <f>SUM(K139:K141)</f>
        <v>91289.13</v>
      </c>
      <c r="L142"/>
    </row>
    <row r="143" spans="1:13" x14ac:dyDescent="0.25">
      <c r="A143" s="169" t="s">
        <v>4</v>
      </c>
      <c r="B143" s="170" t="s">
        <v>5</v>
      </c>
      <c r="C143" s="169" t="s">
        <v>6</v>
      </c>
      <c r="D143" s="169" t="s">
        <v>7</v>
      </c>
      <c r="E143" s="169" t="s">
        <v>8</v>
      </c>
      <c r="F143" s="169" t="s">
        <v>9</v>
      </c>
      <c r="G143" s="169" t="s">
        <v>10</v>
      </c>
      <c r="H143" s="169" t="s">
        <v>11</v>
      </c>
      <c r="I143" s="169" t="s">
        <v>12</v>
      </c>
      <c r="J143" s="169" t="s">
        <v>13</v>
      </c>
      <c r="K143" s="171" t="s">
        <v>14</v>
      </c>
      <c r="L143" s="169" t="s">
        <v>15</v>
      </c>
      <c r="M143" s="170" t="s">
        <v>16</v>
      </c>
    </row>
    <row r="144" spans="1:13" ht="30" x14ac:dyDescent="0.25">
      <c r="A144" s="131" t="s">
        <v>142</v>
      </c>
      <c r="B144" s="132"/>
      <c r="C144" s="132">
        <f>+C141+1</f>
        <v>2354</v>
      </c>
      <c r="D144" s="132" t="s">
        <v>143</v>
      </c>
      <c r="E144" s="132" t="s">
        <v>144</v>
      </c>
      <c r="F144" s="157" t="s">
        <v>179</v>
      </c>
      <c r="G144" s="134">
        <v>45901</v>
      </c>
      <c r="H144" s="158" t="s">
        <v>180</v>
      </c>
      <c r="I144" s="132">
        <v>1</v>
      </c>
      <c r="J144" s="132" t="s">
        <v>30</v>
      </c>
      <c r="K144" s="136">
        <v>59275.53</v>
      </c>
      <c r="L144" s="132">
        <v>3611</v>
      </c>
      <c r="M144" s="153">
        <v>45943</v>
      </c>
    </row>
    <row r="145" spans="1:13" ht="15.75" thickBot="1" x14ac:dyDescent="0.3">
      <c r="C145"/>
      <c r="I145" s="137" t="s">
        <v>23</v>
      </c>
      <c r="J145" s="138"/>
      <c r="K145" s="139">
        <f>SUM(K144:K144)</f>
        <v>59275.53</v>
      </c>
      <c r="L145"/>
    </row>
    <row r="146" spans="1:13" x14ac:dyDescent="0.25">
      <c r="A146" s="169" t="s">
        <v>4</v>
      </c>
      <c r="B146" s="170" t="s">
        <v>5</v>
      </c>
      <c r="C146" s="169" t="s">
        <v>6</v>
      </c>
      <c r="D146" s="169" t="s">
        <v>7</v>
      </c>
      <c r="E146" s="169" t="s">
        <v>8</v>
      </c>
      <c r="F146" s="169" t="s">
        <v>9</v>
      </c>
      <c r="G146" s="169" t="s">
        <v>10</v>
      </c>
      <c r="H146" s="169" t="s">
        <v>11</v>
      </c>
      <c r="I146" s="169" t="s">
        <v>12</v>
      </c>
      <c r="J146" s="169" t="s">
        <v>13</v>
      </c>
      <c r="K146" s="171" t="s">
        <v>14</v>
      </c>
      <c r="L146" s="169" t="s">
        <v>15</v>
      </c>
      <c r="M146" s="170" t="s">
        <v>16</v>
      </c>
    </row>
    <row r="147" spans="1:13" x14ac:dyDescent="0.25">
      <c r="A147" s="131" t="s">
        <v>107</v>
      </c>
      <c r="B147" s="132"/>
      <c r="C147" s="132">
        <f>+C144+1</f>
        <v>2355</v>
      </c>
      <c r="D147" s="132" t="s">
        <v>104</v>
      </c>
      <c r="E147" s="132" t="s">
        <v>108</v>
      </c>
      <c r="F147" s="157" t="s">
        <v>181</v>
      </c>
      <c r="G147" s="134">
        <v>45901</v>
      </c>
      <c r="H147" s="158" t="s">
        <v>182</v>
      </c>
      <c r="I147" s="132">
        <v>1</v>
      </c>
      <c r="J147" s="132" t="s">
        <v>97</v>
      </c>
      <c r="K147" s="136">
        <v>18200</v>
      </c>
      <c r="L147" s="132">
        <v>3575</v>
      </c>
      <c r="M147" s="153">
        <v>45943</v>
      </c>
    </row>
    <row r="148" spans="1:13" ht="15.75" thickBot="1" x14ac:dyDescent="0.3">
      <c r="C148"/>
      <c r="I148" s="137" t="s">
        <v>23</v>
      </c>
      <c r="J148" s="138"/>
      <c r="K148" s="139">
        <f>SUM(K147:K147)</f>
        <v>18200</v>
      </c>
      <c r="L148"/>
    </row>
    <row r="149" spans="1:13" ht="15.75" thickBot="1" x14ac:dyDescent="0.3">
      <c r="A149" s="11" t="s">
        <v>4</v>
      </c>
      <c r="B149" s="12" t="s">
        <v>5</v>
      </c>
      <c r="C149" s="13" t="s">
        <v>6</v>
      </c>
      <c r="D149" s="13" t="s">
        <v>7</v>
      </c>
      <c r="E149" s="13" t="s">
        <v>8</v>
      </c>
      <c r="F149" s="13" t="s">
        <v>9</v>
      </c>
      <c r="G149" s="13" t="s">
        <v>10</v>
      </c>
      <c r="H149" s="13" t="s">
        <v>11</v>
      </c>
      <c r="I149" s="13" t="s">
        <v>12</v>
      </c>
      <c r="J149" s="13" t="s">
        <v>13</v>
      </c>
      <c r="K149" s="14" t="s">
        <v>14</v>
      </c>
      <c r="L149" s="13" t="s">
        <v>15</v>
      </c>
      <c r="M149" s="15" t="s">
        <v>16</v>
      </c>
    </row>
    <row r="150" spans="1:13" x14ac:dyDescent="0.25">
      <c r="A150" s="131" t="s">
        <v>88</v>
      </c>
      <c r="B150" s="132"/>
      <c r="C150" s="132">
        <v>2369</v>
      </c>
      <c r="D150" s="132" t="s">
        <v>89</v>
      </c>
      <c r="E150" s="132" t="s">
        <v>90</v>
      </c>
      <c r="F150" s="133" t="s">
        <v>91</v>
      </c>
      <c r="G150" s="134">
        <v>45870</v>
      </c>
      <c r="H150" s="158" t="s">
        <v>183</v>
      </c>
      <c r="I150" s="132">
        <v>1</v>
      </c>
      <c r="J150" s="132" t="s">
        <v>30</v>
      </c>
      <c r="K150" s="136">
        <v>2501.6</v>
      </c>
      <c r="L150" s="17">
        <v>3624</v>
      </c>
      <c r="M150" s="153">
        <v>45943</v>
      </c>
    </row>
    <row r="151" spans="1:13" x14ac:dyDescent="0.25">
      <c r="A151" s="131" t="s">
        <v>88</v>
      </c>
      <c r="B151" s="132"/>
      <c r="C151" s="132">
        <v>2370</v>
      </c>
      <c r="D151" s="132" t="s">
        <v>89</v>
      </c>
      <c r="E151" s="132" t="s">
        <v>90</v>
      </c>
      <c r="F151" s="133" t="s">
        <v>91</v>
      </c>
      <c r="G151" s="134">
        <v>45870</v>
      </c>
      <c r="H151" s="158" t="s">
        <v>183</v>
      </c>
      <c r="I151" s="132">
        <v>1</v>
      </c>
      <c r="J151" s="132" t="s">
        <v>30</v>
      </c>
      <c r="K151" s="136">
        <v>2501.6</v>
      </c>
      <c r="L151" s="17">
        <v>3625</v>
      </c>
      <c r="M151" s="153">
        <v>45943</v>
      </c>
    </row>
    <row r="152" spans="1:13" ht="15.75" thickBot="1" x14ac:dyDescent="0.3">
      <c r="A152" s="131" t="s">
        <v>107</v>
      </c>
      <c r="B152" s="132"/>
      <c r="C152" s="132">
        <f>+C147+1</f>
        <v>2356</v>
      </c>
      <c r="D152" s="132" t="s">
        <v>104</v>
      </c>
      <c r="E152" s="132" t="s">
        <v>108</v>
      </c>
      <c r="F152" s="157" t="s">
        <v>184</v>
      </c>
      <c r="G152" s="134">
        <v>45901</v>
      </c>
      <c r="H152" s="158" t="s">
        <v>183</v>
      </c>
      <c r="I152" s="132">
        <v>1</v>
      </c>
      <c r="J152" s="132" t="s">
        <v>97</v>
      </c>
      <c r="K152" s="136">
        <v>18200</v>
      </c>
      <c r="L152" s="17">
        <v>2576</v>
      </c>
      <c r="M152" s="153">
        <v>45943</v>
      </c>
    </row>
    <row r="153" spans="1:13" ht="15.75" thickBot="1" x14ac:dyDescent="0.3">
      <c r="C153"/>
      <c r="I153" s="140" t="s">
        <v>23</v>
      </c>
      <c r="J153" s="141"/>
      <c r="K153" s="142">
        <f>SUM(K150:K152)</f>
        <v>23203.200000000001</v>
      </c>
      <c r="L153"/>
    </row>
    <row r="154" spans="1:13" x14ac:dyDescent="0.25">
      <c r="A154" s="45" t="s">
        <v>4</v>
      </c>
      <c r="B154" s="172" t="s">
        <v>5</v>
      </c>
      <c r="C154" s="46" t="s">
        <v>6</v>
      </c>
      <c r="D154" s="46" t="s">
        <v>7</v>
      </c>
      <c r="E154" s="46" t="s">
        <v>8</v>
      </c>
      <c r="F154" s="46" t="s">
        <v>9</v>
      </c>
      <c r="G154" s="46" t="s">
        <v>10</v>
      </c>
      <c r="H154" s="169" t="s">
        <v>11</v>
      </c>
      <c r="I154" s="173" t="s">
        <v>12</v>
      </c>
      <c r="J154" s="46" t="s">
        <v>13</v>
      </c>
      <c r="K154" s="168" t="s">
        <v>14</v>
      </c>
      <c r="L154" s="46" t="s">
        <v>15</v>
      </c>
      <c r="M154" s="174" t="s">
        <v>16</v>
      </c>
    </row>
    <row r="155" spans="1:13" x14ac:dyDescent="0.25">
      <c r="A155" s="131" t="s">
        <v>88</v>
      </c>
      <c r="B155" s="132"/>
      <c r="C155" s="132">
        <v>2377</v>
      </c>
      <c r="D155" s="132" t="s">
        <v>89</v>
      </c>
      <c r="E155" s="132" t="s">
        <v>90</v>
      </c>
      <c r="F155" s="133" t="s">
        <v>91</v>
      </c>
      <c r="G155" s="134">
        <v>45870</v>
      </c>
      <c r="H155" s="158" t="s">
        <v>185</v>
      </c>
      <c r="I155" s="135">
        <v>1</v>
      </c>
      <c r="J155" s="132" t="s">
        <v>30</v>
      </c>
      <c r="K155" s="136">
        <v>2501.6</v>
      </c>
      <c r="L155" s="132">
        <v>3632</v>
      </c>
      <c r="M155" s="153">
        <v>45943</v>
      </c>
    </row>
    <row r="156" spans="1:13" x14ac:dyDescent="0.25">
      <c r="A156" s="131" t="s">
        <v>88</v>
      </c>
      <c r="B156" s="132"/>
      <c r="C156" s="132">
        <v>2378</v>
      </c>
      <c r="D156" s="132" t="s">
        <v>89</v>
      </c>
      <c r="E156" s="132" t="s">
        <v>90</v>
      </c>
      <c r="F156" s="133" t="s">
        <v>91</v>
      </c>
      <c r="G156" s="134">
        <v>45870</v>
      </c>
      <c r="H156" s="158" t="s">
        <v>185</v>
      </c>
      <c r="I156" s="135">
        <v>1</v>
      </c>
      <c r="J156" s="132" t="s">
        <v>30</v>
      </c>
      <c r="K156" s="136">
        <v>2501.6</v>
      </c>
      <c r="L156" s="132">
        <v>3633</v>
      </c>
      <c r="M156" s="153">
        <v>45943</v>
      </c>
    </row>
    <row r="157" spans="1:13" ht="15.75" thickBot="1" x14ac:dyDescent="0.3">
      <c r="A157" s="175" t="s">
        <v>103</v>
      </c>
      <c r="B157" s="176"/>
      <c r="C157" s="176">
        <f>+C152+1</f>
        <v>2357</v>
      </c>
      <c r="D157" s="175" t="s">
        <v>104</v>
      </c>
      <c r="E157" s="175" t="s">
        <v>151</v>
      </c>
      <c r="F157" s="177" t="s">
        <v>186</v>
      </c>
      <c r="G157" s="178">
        <v>45895</v>
      </c>
      <c r="H157" s="158" t="s">
        <v>185</v>
      </c>
      <c r="I157" s="167">
        <v>1</v>
      </c>
      <c r="J157" s="176" t="s">
        <v>97</v>
      </c>
      <c r="K157" s="148">
        <v>11557.1</v>
      </c>
      <c r="L157" s="17">
        <v>3612</v>
      </c>
      <c r="M157" s="153">
        <v>45943</v>
      </c>
    </row>
    <row r="158" spans="1:13" ht="15.75" thickBot="1" x14ac:dyDescent="0.3">
      <c r="C158"/>
      <c r="I158" s="140" t="s">
        <v>23</v>
      </c>
      <c r="J158" s="141"/>
      <c r="K158" s="142">
        <f>SUM(K155:K157)</f>
        <v>16560.3</v>
      </c>
      <c r="L158"/>
    </row>
    <row r="159" spans="1:13" ht="15.75" thickBot="1" x14ac:dyDescent="0.3">
      <c r="A159" s="45" t="s">
        <v>4</v>
      </c>
      <c r="B159" s="172" t="s">
        <v>5</v>
      </c>
      <c r="C159" s="46" t="s">
        <v>6</v>
      </c>
      <c r="D159" s="46" t="s">
        <v>7</v>
      </c>
      <c r="E159" s="46" t="s">
        <v>8</v>
      </c>
      <c r="F159" s="46" t="s">
        <v>9</v>
      </c>
      <c r="G159" s="46" t="s">
        <v>10</v>
      </c>
      <c r="H159" s="46" t="s">
        <v>11</v>
      </c>
      <c r="I159" s="46" t="s">
        <v>12</v>
      </c>
      <c r="J159" s="46" t="s">
        <v>13</v>
      </c>
      <c r="K159" s="168" t="s">
        <v>14</v>
      </c>
      <c r="L159" s="13" t="s">
        <v>15</v>
      </c>
      <c r="M159" s="15" t="s">
        <v>16</v>
      </c>
    </row>
    <row r="160" spans="1:13" x14ac:dyDescent="0.25">
      <c r="A160" s="131" t="s">
        <v>88</v>
      </c>
      <c r="B160" s="132"/>
      <c r="C160" s="132">
        <v>2373</v>
      </c>
      <c r="D160" s="132" t="s">
        <v>89</v>
      </c>
      <c r="E160" s="132" t="s">
        <v>90</v>
      </c>
      <c r="F160" s="133" t="s">
        <v>91</v>
      </c>
      <c r="G160" s="134">
        <v>45870</v>
      </c>
      <c r="H160" s="158" t="s">
        <v>42</v>
      </c>
      <c r="I160" s="132">
        <v>1</v>
      </c>
      <c r="J160" s="132" t="s">
        <v>30</v>
      </c>
      <c r="K160" s="136">
        <v>2501.6</v>
      </c>
      <c r="L160" s="167">
        <v>3628</v>
      </c>
      <c r="M160" s="153">
        <v>45943</v>
      </c>
    </row>
    <row r="161" spans="1:13" x14ac:dyDescent="0.25">
      <c r="A161" s="131" t="s">
        <v>88</v>
      </c>
      <c r="B161" s="132"/>
      <c r="C161" s="132">
        <v>2374</v>
      </c>
      <c r="D161" s="132" t="s">
        <v>89</v>
      </c>
      <c r="E161" s="132" t="s">
        <v>90</v>
      </c>
      <c r="F161" s="133" t="s">
        <v>91</v>
      </c>
      <c r="G161" s="134">
        <v>45870</v>
      </c>
      <c r="H161" s="158" t="s">
        <v>42</v>
      </c>
      <c r="I161" s="132">
        <v>1</v>
      </c>
      <c r="J161" s="132" t="s">
        <v>30</v>
      </c>
      <c r="K161" s="136">
        <v>2501.6</v>
      </c>
      <c r="L161" s="167">
        <v>3629</v>
      </c>
      <c r="M161" s="153">
        <v>45943</v>
      </c>
    </row>
    <row r="162" spans="1:13" x14ac:dyDescent="0.25">
      <c r="A162" s="131" t="s">
        <v>88</v>
      </c>
      <c r="B162" s="132"/>
      <c r="C162" s="132">
        <v>2375</v>
      </c>
      <c r="D162" s="132" t="s">
        <v>89</v>
      </c>
      <c r="E162" s="132" t="s">
        <v>90</v>
      </c>
      <c r="F162" s="133" t="s">
        <v>91</v>
      </c>
      <c r="G162" s="134">
        <v>45870</v>
      </c>
      <c r="H162" s="158" t="s">
        <v>42</v>
      </c>
      <c r="I162" s="132">
        <v>1</v>
      </c>
      <c r="J162" s="132" t="s">
        <v>30</v>
      </c>
      <c r="K162" s="136">
        <v>2501.6</v>
      </c>
      <c r="L162" s="167">
        <v>3630</v>
      </c>
      <c r="M162" s="153">
        <v>45943</v>
      </c>
    </row>
    <row r="163" spans="1:13" x14ac:dyDescent="0.25">
      <c r="A163" s="131" t="s">
        <v>88</v>
      </c>
      <c r="B163" s="132"/>
      <c r="C163" s="132">
        <v>2376</v>
      </c>
      <c r="D163" s="132" t="s">
        <v>89</v>
      </c>
      <c r="E163" s="132" t="s">
        <v>90</v>
      </c>
      <c r="F163" s="133" t="s">
        <v>91</v>
      </c>
      <c r="G163" s="134">
        <v>45870</v>
      </c>
      <c r="H163" s="158" t="s">
        <v>42</v>
      </c>
      <c r="I163" s="132">
        <v>1</v>
      </c>
      <c r="J163" s="132" t="s">
        <v>30</v>
      </c>
      <c r="K163" s="136">
        <v>2501.6</v>
      </c>
      <c r="L163" s="167">
        <v>3631</v>
      </c>
      <c r="M163" s="153">
        <v>45943</v>
      </c>
    </row>
    <row r="164" spans="1:13" ht="15.75" thickBot="1" x14ac:dyDescent="0.3">
      <c r="A164" s="158" t="s">
        <v>103</v>
      </c>
      <c r="B164" s="132"/>
      <c r="C164" s="132">
        <f>+C157+1</f>
        <v>2358</v>
      </c>
      <c r="D164" s="158" t="s">
        <v>104</v>
      </c>
      <c r="E164" s="160" t="s">
        <v>105</v>
      </c>
      <c r="F164" s="179" t="s">
        <v>187</v>
      </c>
      <c r="G164" s="134">
        <v>45895</v>
      </c>
      <c r="H164" s="158" t="s">
        <v>42</v>
      </c>
      <c r="I164" s="132">
        <v>1</v>
      </c>
      <c r="J164" s="132" t="s">
        <v>97</v>
      </c>
      <c r="K164" s="180">
        <v>29512</v>
      </c>
      <c r="L164" s="167">
        <v>3613</v>
      </c>
      <c r="M164" s="153">
        <v>45943</v>
      </c>
    </row>
    <row r="165" spans="1:13" ht="15.75" thickBot="1" x14ac:dyDescent="0.3">
      <c r="C165"/>
      <c r="I165" s="140" t="s">
        <v>23</v>
      </c>
      <c r="J165" s="141"/>
      <c r="K165" s="142">
        <f>SUM(K160:K164)</f>
        <v>39518.400000000001</v>
      </c>
      <c r="L165"/>
    </row>
    <row r="166" spans="1:13" ht="15.75" thickBot="1" x14ac:dyDescent="0.3">
      <c r="A166" s="45" t="s">
        <v>4</v>
      </c>
      <c r="B166" s="172" t="s">
        <v>5</v>
      </c>
      <c r="C166" s="46" t="s">
        <v>6</v>
      </c>
      <c r="D166" s="46" t="s">
        <v>7</v>
      </c>
      <c r="E166" s="46" t="s">
        <v>8</v>
      </c>
      <c r="F166" s="46" t="s">
        <v>9</v>
      </c>
      <c r="G166" s="46" t="s">
        <v>10</v>
      </c>
      <c r="H166" s="46" t="s">
        <v>11</v>
      </c>
      <c r="I166" s="46" t="s">
        <v>12</v>
      </c>
      <c r="J166" s="46" t="s">
        <v>13</v>
      </c>
      <c r="K166" s="168" t="s">
        <v>14</v>
      </c>
      <c r="L166" s="13" t="s">
        <v>15</v>
      </c>
      <c r="M166" s="15" t="s">
        <v>16</v>
      </c>
    </row>
    <row r="167" spans="1:13" x14ac:dyDescent="0.25">
      <c r="A167" s="158" t="s">
        <v>103</v>
      </c>
      <c r="B167" s="132"/>
      <c r="C167" s="132">
        <f>+C164+1</f>
        <v>2359</v>
      </c>
      <c r="D167" s="158" t="s">
        <v>104</v>
      </c>
      <c r="E167" s="160" t="s">
        <v>105</v>
      </c>
      <c r="F167" s="179" t="s">
        <v>188</v>
      </c>
      <c r="G167" s="134">
        <v>45895</v>
      </c>
      <c r="H167" s="158" t="s">
        <v>189</v>
      </c>
      <c r="I167" s="132">
        <v>1</v>
      </c>
      <c r="J167" s="132" t="s">
        <v>97</v>
      </c>
      <c r="K167" s="180">
        <v>29512</v>
      </c>
      <c r="L167" s="167">
        <v>3614</v>
      </c>
      <c r="M167" s="153">
        <v>45943</v>
      </c>
    </row>
    <row r="168" spans="1:13" ht="15.75" thickBot="1" x14ac:dyDescent="0.3">
      <c r="C168"/>
      <c r="I168" s="137" t="s">
        <v>23</v>
      </c>
      <c r="J168" s="138"/>
      <c r="K168" s="139">
        <f>SUM(K167:K167)</f>
        <v>29512</v>
      </c>
      <c r="L168"/>
    </row>
    <row r="169" spans="1:13" x14ac:dyDescent="0.25">
      <c r="A169" s="169" t="s">
        <v>4</v>
      </c>
      <c r="B169" s="170" t="s">
        <v>5</v>
      </c>
      <c r="C169" s="169" t="s">
        <v>6</v>
      </c>
      <c r="D169" s="169" t="s">
        <v>7</v>
      </c>
      <c r="E169" s="169" t="s">
        <v>8</v>
      </c>
      <c r="F169" s="169" t="s">
        <v>9</v>
      </c>
      <c r="G169" s="169" t="s">
        <v>10</v>
      </c>
      <c r="H169" s="169" t="s">
        <v>11</v>
      </c>
      <c r="I169" s="169" t="s">
        <v>12</v>
      </c>
      <c r="J169" s="169" t="s">
        <v>13</v>
      </c>
      <c r="K169" s="171" t="s">
        <v>14</v>
      </c>
      <c r="L169" s="169" t="s">
        <v>15</v>
      </c>
      <c r="M169" s="170" t="s">
        <v>16</v>
      </c>
    </row>
    <row r="170" spans="1:13" x14ac:dyDescent="0.25">
      <c r="A170" s="131" t="s">
        <v>88</v>
      </c>
      <c r="B170" s="132"/>
      <c r="C170" s="132">
        <v>2387</v>
      </c>
      <c r="D170" s="132" t="s">
        <v>89</v>
      </c>
      <c r="E170" s="132" t="s">
        <v>90</v>
      </c>
      <c r="F170" s="133" t="s">
        <v>91</v>
      </c>
      <c r="G170" s="134">
        <v>45870</v>
      </c>
      <c r="H170" s="158" t="s">
        <v>190</v>
      </c>
      <c r="I170" s="135">
        <v>1</v>
      </c>
      <c r="J170" s="132" t="s">
        <v>30</v>
      </c>
      <c r="K170" s="136">
        <v>2501.6</v>
      </c>
      <c r="L170" s="132">
        <v>3642</v>
      </c>
      <c r="M170" s="134"/>
    </row>
    <row r="171" spans="1:13" x14ac:dyDescent="0.25">
      <c r="A171" s="158" t="s">
        <v>103</v>
      </c>
      <c r="B171" s="132"/>
      <c r="C171" s="132">
        <f>+C167+1</f>
        <v>2360</v>
      </c>
      <c r="D171" s="158" t="s">
        <v>104</v>
      </c>
      <c r="E171" s="160" t="s">
        <v>105</v>
      </c>
      <c r="F171" s="179" t="s">
        <v>191</v>
      </c>
      <c r="G171" s="134">
        <v>45895</v>
      </c>
      <c r="H171" s="158" t="s">
        <v>190</v>
      </c>
      <c r="I171" s="132">
        <v>1</v>
      </c>
      <c r="J171" s="132" t="s">
        <v>97</v>
      </c>
      <c r="K171" s="180">
        <v>29512</v>
      </c>
      <c r="L171" s="132">
        <v>3615</v>
      </c>
      <c r="M171" s="153">
        <v>45943</v>
      </c>
    </row>
    <row r="172" spans="1:13" ht="15.75" thickBot="1" x14ac:dyDescent="0.3">
      <c r="C172"/>
      <c r="I172" s="137" t="s">
        <v>23</v>
      </c>
      <c r="J172" s="138"/>
      <c r="K172" s="139">
        <f>SUM(K170:K171)</f>
        <v>32013.599999999999</v>
      </c>
      <c r="L172"/>
    </row>
    <row r="173" spans="1:13" ht="15.75" thickBot="1" x14ac:dyDescent="0.3">
      <c r="A173" s="169" t="s">
        <v>4</v>
      </c>
      <c r="B173" s="170" t="s">
        <v>5</v>
      </c>
      <c r="C173" s="169" t="s">
        <v>6</v>
      </c>
      <c r="D173" s="169" t="s">
        <v>7</v>
      </c>
      <c r="E173" s="169" t="s">
        <v>8</v>
      </c>
      <c r="F173" s="169" t="s">
        <v>9</v>
      </c>
      <c r="G173" s="169" t="s">
        <v>10</v>
      </c>
      <c r="H173" s="169" t="s">
        <v>11</v>
      </c>
      <c r="I173" s="169" t="s">
        <v>12</v>
      </c>
      <c r="J173" s="169" t="s">
        <v>13</v>
      </c>
      <c r="K173" s="171" t="s">
        <v>14</v>
      </c>
      <c r="L173" s="181" t="s">
        <v>15</v>
      </c>
      <c r="M173" s="15" t="s">
        <v>16</v>
      </c>
    </row>
    <row r="174" spans="1:13" x14ac:dyDescent="0.25">
      <c r="A174" s="158" t="s">
        <v>103</v>
      </c>
      <c r="B174" s="132"/>
      <c r="C174" s="132">
        <f>+C171+1</f>
        <v>2361</v>
      </c>
      <c r="D174" s="158" t="s">
        <v>104</v>
      </c>
      <c r="E174" s="160" t="s">
        <v>105</v>
      </c>
      <c r="F174" s="179" t="s">
        <v>192</v>
      </c>
      <c r="G174" s="134">
        <v>45895</v>
      </c>
      <c r="H174" s="158" t="s">
        <v>193</v>
      </c>
      <c r="I174" s="132">
        <v>1</v>
      </c>
      <c r="J174" s="132" t="s">
        <v>97</v>
      </c>
      <c r="K174" s="180">
        <v>29512</v>
      </c>
      <c r="L174" s="167">
        <v>3616</v>
      </c>
      <c r="M174" s="153">
        <v>45943</v>
      </c>
    </row>
    <row r="175" spans="1:13" ht="15.75" thickBot="1" x14ac:dyDescent="0.3">
      <c r="C175"/>
      <c r="I175" s="137" t="s">
        <v>23</v>
      </c>
      <c r="J175" s="138"/>
      <c r="K175" s="139">
        <f>SUM(K174:K174)</f>
        <v>29512</v>
      </c>
      <c r="L175"/>
    </row>
    <row r="176" spans="1:13" ht="15.75" thickBot="1" x14ac:dyDescent="0.3">
      <c r="A176" s="11" t="s">
        <v>4</v>
      </c>
      <c r="B176" s="12" t="s">
        <v>5</v>
      </c>
      <c r="C176" s="13" t="s">
        <v>6</v>
      </c>
      <c r="D176" s="13" t="s">
        <v>7</v>
      </c>
      <c r="E176" s="46" t="s">
        <v>8</v>
      </c>
      <c r="F176" s="46" t="s">
        <v>9</v>
      </c>
      <c r="G176" s="46" t="s">
        <v>10</v>
      </c>
      <c r="H176" s="46" t="s">
        <v>11</v>
      </c>
      <c r="I176" s="13" t="s">
        <v>12</v>
      </c>
      <c r="J176" s="13" t="s">
        <v>13</v>
      </c>
      <c r="K176" s="14" t="s">
        <v>14</v>
      </c>
      <c r="L176" s="13" t="s">
        <v>15</v>
      </c>
      <c r="M176" s="15" t="s">
        <v>16</v>
      </c>
    </row>
    <row r="177" spans="1:13" ht="15.75" thickBot="1" x14ac:dyDescent="0.3">
      <c r="A177" s="158" t="s">
        <v>103</v>
      </c>
      <c r="B177" s="132"/>
      <c r="C177" s="132">
        <v>2362</v>
      </c>
      <c r="D177" s="158" t="s">
        <v>104</v>
      </c>
      <c r="E177" s="160" t="s">
        <v>151</v>
      </c>
      <c r="F177" s="179" t="s">
        <v>194</v>
      </c>
      <c r="G177" s="134">
        <v>45895</v>
      </c>
      <c r="H177" s="158" t="s">
        <v>195</v>
      </c>
      <c r="I177" s="132">
        <v>1</v>
      </c>
      <c r="J177" s="132" t="s">
        <v>97</v>
      </c>
      <c r="K177" s="180">
        <v>11557.1</v>
      </c>
      <c r="L177" s="17">
        <v>3617</v>
      </c>
      <c r="M177" s="153">
        <v>45943</v>
      </c>
    </row>
    <row r="178" spans="1:13" ht="15.75" thickBot="1" x14ac:dyDescent="0.3">
      <c r="C178"/>
      <c r="I178" s="140" t="s">
        <v>23</v>
      </c>
      <c r="J178" s="141"/>
      <c r="K178" s="142">
        <f>SUM(K177:K177)</f>
        <v>11557.1</v>
      </c>
      <c r="L178"/>
    </row>
    <row r="179" spans="1:13" ht="15.75" thickBot="1" x14ac:dyDescent="0.3">
      <c r="A179" s="11" t="s">
        <v>4</v>
      </c>
      <c r="B179" s="12" t="s">
        <v>5</v>
      </c>
      <c r="C179" s="13" t="s">
        <v>6</v>
      </c>
      <c r="D179" s="13" t="s">
        <v>7</v>
      </c>
      <c r="E179" s="46" t="s">
        <v>8</v>
      </c>
      <c r="F179" s="46" t="s">
        <v>9</v>
      </c>
      <c r="G179" s="46" t="s">
        <v>10</v>
      </c>
      <c r="H179" s="46" t="s">
        <v>11</v>
      </c>
      <c r="I179" s="13" t="s">
        <v>12</v>
      </c>
      <c r="J179" s="13" t="s">
        <v>13</v>
      </c>
      <c r="K179" s="14" t="s">
        <v>14</v>
      </c>
      <c r="L179" s="13" t="s">
        <v>15</v>
      </c>
      <c r="M179" s="15" t="s">
        <v>16</v>
      </c>
    </row>
    <row r="180" spans="1:13" ht="15.75" thickBot="1" x14ac:dyDescent="0.3">
      <c r="A180" s="158" t="s">
        <v>103</v>
      </c>
      <c r="B180" s="132"/>
      <c r="C180" s="132">
        <v>2363</v>
      </c>
      <c r="D180" s="158" t="s">
        <v>104</v>
      </c>
      <c r="E180" s="160" t="s">
        <v>151</v>
      </c>
      <c r="F180" s="179" t="s">
        <v>196</v>
      </c>
      <c r="G180" s="134">
        <v>45895</v>
      </c>
      <c r="H180" s="158" t="s">
        <v>197</v>
      </c>
      <c r="I180" s="132">
        <v>1</v>
      </c>
      <c r="J180" s="132" t="s">
        <v>97</v>
      </c>
      <c r="K180" s="180">
        <v>11557.1</v>
      </c>
      <c r="L180" s="17">
        <v>3618</v>
      </c>
      <c r="M180" s="153">
        <v>45943</v>
      </c>
    </row>
    <row r="181" spans="1:13" ht="15.75" thickBot="1" x14ac:dyDescent="0.3">
      <c r="C181"/>
      <c r="I181" s="140" t="s">
        <v>23</v>
      </c>
      <c r="J181" s="141"/>
      <c r="K181" s="142">
        <f>SUM(K180:K180)</f>
        <v>11557.1</v>
      </c>
      <c r="L181"/>
    </row>
    <row r="182" spans="1:13" ht="15.75" thickBot="1" x14ac:dyDescent="0.3">
      <c r="A182" s="169" t="s">
        <v>4</v>
      </c>
      <c r="B182" s="170" t="s">
        <v>5</v>
      </c>
      <c r="C182" s="169" t="s">
        <v>6</v>
      </c>
      <c r="D182" s="169" t="s">
        <v>7</v>
      </c>
      <c r="E182" s="169" t="s">
        <v>8</v>
      </c>
      <c r="F182" s="169" t="s">
        <v>9</v>
      </c>
      <c r="G182" s="169" t="s">
        <v>10</v>
      </c>
      <c r="H182" s="169" t="s">
        <v>11</v>
      </c>
      <c r="I182" s="169" t="s">
        <v>12</v>
      </c>
      <c r="J182" s="169" t="s">
        <v>13</v>
      </c>
      <c r="K182" s="171" t="s">
        <v>14</v>
      </c>
      <c r="L182" s="169" t="s">
        <v>15</v>
      </c>
      <c r="M182" s="182" t="s">
        <v>16</v>
      </c>
    </row>
    <row r="183" spans="1:13" ht="30" x14ac:dyDescent="0.25">
      <c r="A183" s="158" t="s">
        <v>103</v>
      </c>
      <c r="B183" s="132"/>
      <c r="C183" s="132">
        <v>2364</v>
      </c>
      <c r="D183" s="158" t="s">
        <v>104</v>
      </c>
      <c r="E183" s="160" t="s">
        <v>151</v>
      </c>
      <c r="F183" s="179" t="s">
        <v>198</v>
      </c>
      <c r="G183" s="134">
        <v>45895</v>
      </c>
      <c r="H183" s="160" t="s">
        <v>199</v>
      </c>
      <c r="I183" s="132">
        <v>1</v>
      </c>
      <c r="J183" s="132" t="s">
        <v>97</v>
      </c>
      <c r="K183" s="180">
        <v>11557.1</v>
      </c>
      <c r="L183" s="132">
        <v>3619</v>
      </c>
      <c r="M183" s="153">
        <v>45943</v>
      </c>
    </row>
    <row r="184" spans="1:13" ht="15.75" thickBot="1" x14ac:dyDescent="0.3">
      <c r="C184"/>
      <c r="I184" s="137" t="s">
        <v>23</v>
      </c>
      <c r="J184" s="138"/>
      <c r="K184" s="139">
        <f>SUM(K183:K183)</f>
        <v>11557.1</v>
      </c>
      <c r="L184"/>
    </row>
    <row r="185" spans="1:13" ht="15.75" thickBot="1" x14ac:dyDescent="0.3">
      <c r="A185" s="169" t="s">
        <v>4</v>
      </c>
      <c r="B185" s="170" t="s">
        <v>5</v>
      </c>
      <c r="C185" s="169" t="s">
        <v>6</v>
      </c>
      <c r="D185" s="169" t="s">
        <v>7</v>
      </c>
      <c r="E185" s="169" t="s">
        <v>8</v>
      </c>
      <c r="F185" s="169" t="s">
        <v>9</v>
      </c>
      <c r="G185" s="169" t="s">
        <v>10</v>
      </c>
      <c r="H185" s="169" t="s">
        <v>11</v>
      </c>
      <c r="I185" s="169" t="s">
        <v>12</v>
      </c>
      <c r="J185" s="169" t="s">
        <v>13</v>
      </c>
      <c r="K185" s="171" t="s">
        <v>14</v>
      </c>
      <c r="L185" s="169" t="s">
        <v>15</v>
      </c>
      <c r="M185" s="182" t="s">
        <v>16</v>
      </c>
    </row>
    <row r="186" spans="1:13" x14ac:dyDescent="0.25">
      <c r="A186" s="158" t="s">
        <v>103</v>
      </c>
      <c r="B186" s="132"/>
      <c r="C186" s="132">
        <v>2365</v>
      </c>
      <c r="D186" s="158" t="s">
        <v>104</v>
      </c>
      <c r="E186" s="160" t="s">
        <v>105</v>
      </c>
      <c r="F186" s="179" t="s">
        <v>200</v>
      </c>
      <c r="G186" s="134">
        <v>45895</v>
      </c>
      <c r="H186" s="158" t="s">
        <v>201</v>
      </c>
      <c r="I186" s="132">
        <v>1</v>
      </c>
      <c r="J186" s="132" t="s">
        <v>97</v>
      </c>
      <c r="K186" s="180">
        <v>29512</v>
      </c>
      <c r="L186" s="132">
        <v>3620</v>
      </c>
      <c r="M186" s="153">
        <v>45944</v>
      </c>
    </row>
    <row r="187" spans="1:13" ht="15.75" thickBot="1" x14ac:dyDescent="0.3">
      <c r="C187"/>
      <c r="I187" s="137" t="s">
        <v>23</v>
      </c>
      <c r="J187" s="183"/>
      <c r="K187" s="139">
        <f>SUM(K186:K186)</f>
        <v>29512</v>
      </c>
      <c r="L187"/>
    </row>
    <row r="188" spans="1:13" ht="15.75" thickBot="1" x14ac:dyDescent="0.3">
      <c r="A188" s="11" t="s">
        <v>4</v>
      </c>
      <c r="B188" s="12" t="s">
        <v>5</v>
      </c>
      <c r="C188" s="13" t="s">
        <v>6</v>
      </c>
      <c r="D188" s="13" t="s">
        <v>7</v>
      </c>
      <c r="E188" s="46" t="s">
        <v>8</v>
      </c>
      <c r="F188" s="46" t="s">
        <v>9</v>
      </c>
      <c r="G188" s="46" t="s">
        <v>10</v>
      </c>
      <c r="H188" s="46" t="s">
        <v>11</v>
      </c>
      <c r="I188" s="13" t="s">
        <v>12</v>
      </c>
      <c r="J188" s="13" t="s">
        <v>13</v>
      </c>
      <c r="K188" s="14" t="s">
        <v>14</v>
      </c>
      <c r="L188" s="13" t="s">
        <v>15</v>
      </c>
      <c r="M188" s="15" t="s">
        <v>16</v>
      </c>
    </row>
    <row r="189" spans="1:13" ht="15.75" thickBot="1" x14ac:dyDescent="0.3">
      <c r="A189" s="131" t="s">
        <v>88</v>
      </c>
      <c r="B189" s="132"/>
      <c r="C189" s="132">
        <v>2379</v>
      </c>
      <c r="D189" s="132" t="s">
        <v>89</v>
      </c>
      <c r="E189" s="132" t="s">
        <v>90</v>
      </c>
      <c r="F189" s="133" t="s">
        <v>91</v>
      </c>
      <c r="G189" s="134">
        <v>45870</v>
      </c>
      <c r="H189" s="158" t="s">
        <v>202</v>
      </c>
      <c r="I189" s="135">
        <v>1</v>
      </c>
      <c r="J189" s="132" t="s">
        <v>30</v>
      </c>
      <c r="K189" s="136">
        <v>2501.6</v>
      </c>
      <c r="L189" s="132">
        <v>3634</v>
      </c>
      <c r="M189" s="153">
        <v>45944</v>
      </c>
    </row>
    <row r="190" spans="1:13" ht="15.75" thickBot="1" x14ac:dyDescent="0.3">
      <c r="C190"/>
      <c r="I190" s="140" t="s">
        <v>23</v>
      </c>
      <c r="J190" s="141"/>
      <c r="K190" s="142">
        <f>SUM(K189:K189)</f>
        <v>2501.6</v>
      </c>
      <c r="L190"/>
    </row>
    <row r="191" spans="1:13" ht="15.75" thickBot="1" x14ac:dyDescent="0.3">
      <c r="A191" s="11" t="s">
        <v>4</v>
      </c>
      <c r="B191" s="12" t="s">
        <v>5</v>
      </c>
      <c r="C191" s="13" t="s">
        <v>6</v>
      </c>
      <c r="D191" s="13" t="s">
        <v>7</v>
      </c>
      <c r="E191" s="46" t="s">
        <v>8</v>
      </c>
      <c r="F191" s="46" t="s">
        <v>9</v>
      </c>
      <c r="G191" s="46" t="s">
        <v>10</v>
      </c>
      <c r="H191" s="46" t="s">
        <v>11</v>
      </c>
      <c r="I191" s="13" t="s">
        <v>12</v>
      </c>
      <c r="J191" s="13" t="s">
        <v>13</v>
      </c>
      <c r="K191" s="14" t="s">
        <v>14</v>
      </c>
      <c r="L191" s="13" t="s">
        <v>15</v>
      </c>
      <c r="M191" s="15" t="s">
        <v>16</v>
      </c>
    </row>
    <row r="192" spans="1:13" ht="15.75" thickBot="1" x14ac:dyDescent="0.3">
      <c r="A192" s="131" t="s">
        <v>88</v>
      </c>
      <c r="B192" s="132"/>
      <c r="C192" s="132">
        <v>2380</v>
      </c>
      <c r="D192" s="132" t="s">
        <v>89</v>
      </c>
      <c r="E192" s="132" t="s">
        <v>90</v>
      </c>
      <c r="F192" s="133" t="s">
        <v>91</v>
      </c>
      <c r="G192" s="134">
        <v>45870</v>
      </c>
      <c r="H192" s="158" t="s">
        <v>203</v>
      </c>
      <c r="I192" s="135">
        <v>1</v>
      </c>
      <c r="J192" s="132" t="s">
        <v>30</v>
      </c>
      <c r="K192" s="136">
        <v>2501.6</v>
      </c>
      <c r="L192" s="132">
        <v>3635</v>
      </c>
      <c r="M192" s="153">
        <v>45944</v>
      </c>
    </row>
    <row r="193" spans="1:13" ht="15.75" thickBot="1" x14ac:dyDescent="0.3">
      <c r="C193"/>
      <c r="I193" s="140" t="s">
        <v>23</v>
      </c>
      <c r="J193" s="141"/>
      <c r="K193" s="142">
        <f>SUM(K192:K192)</f>
        <v>2501.6</v>
      </c>
      <c r="L193"/>
    </row>
    <row r="194" spans="1:13" ht="15.75" thickBot="1" x14ac:dyDescent="0.3">
      <c r="A194" s="11" t="s">
        <v>4</v>
      </c>
      <c r="B194" s="12" t="s">
        <v>5</v>
      </c>
      <c r="C194" s="13" t="s">
        <v>6</v>
      </c>
      <c r="D194" s="13" t="s">
        <v>7</v>
      </c>
      <c r="E194" s="46" t="s">
        <v>8</v>
      </c>
      <c r="F194" s="46" t="s">
        <v>9</v>
      </c>
      <c r="G194" s="46" t="s">
        <v>10</v>
      </c>
      <c r="H194" s="46" t="s">
        <v>11</v>
      </c>
      <c r="I194" s="13" t="s">
        <v>12</v>
      </c>
      <c r="J194" s="13" t="s">
        <v>13</v>
      </c>
      <c r="K194" s="14" t="s">
        <v>14</v>
      </c>
      <c r="L194" s="13" t="s">
        <v>15</v>
      </c>
      <c r="M194" s="15" t="s">
        <v>16</v>
      </c>
    </row>
    <row r="195" spans="1:13" x14ac:dyDescent="0.25">
      <c r="A195" s="131" t="s">
        <v>88</v>
      </c>
      <c r="B195" s="132"/>
      <c r="C195" s="132">
        <v>2381</v>
      </c>
      <c r="D195" s="132" t="s">
        <v>89</v>
      </c>
      <c r="E195" s="132" t="s">
        <v>90</v>
      </c>
      <c r="F195" s="133" t="s">
        <v>91</v>
      </c>
      <c r="G195" s="134">
        <v>45870</v>
      </c>
      <c r="H195" s="158" t="s">
        <v>204</v>
      </c>
      <c r="I195" s="135">
        <v>1</v>
      </c>
      <c r="J195" s="132" t="s">
        <v>30</v>
      </c>
      <c r="K195" s="136">
        <v>2501.6</v>
      </c>
      <c r="L195" s="132">
        <v>3636</v>
      </c>
      <c r="M195" s="153">
        <v>45944</v>
      </c>
    </row>
    <row r="196" spans="1:13" ht="15.75" thickBot="1" x14ac:dyDescent="0.3">
      <c r="A196" s="127"/>
      <c r="B196" s="17"/>
      <c r="C196" s="17"/>
      <c r="D196" s="166"/>
      <c r="E196" s="132"/>
      <c r="F196" s="157"/>
      <c r="G196" s="134"/>
      <c r="H196" s="131"/>
      <c r="I196" s="167"/>
      <c r="J196" s="17"/>
      <c r="K196" s="19"/>
      <c r="L196" s="17"/>
      <c r="M196" s="153">
        <v>45944</v>
      </c>
    </row>
    <row r="197" spans="1:13" ht="15.75" thickBot="1" x14ac:dyDescent="0.3">
      <c r="C197"/>
      <c r="I197" s="140" t="s">
        <v>23</v>
      </c>
      <c r="J197" s="141"/>
      <c r="K197" s="142">
        <f>SUM(K195:K196)</f>
        <v>2501.6</v>
      </c>
      <c r="L197"/>
    </row>
    <row r="198" spans="1:13" ht="15.75" thickBot="1" x14ac:dyDescent="0.3">
      <c r="A198" s="11" t="s">
        <v>4</v>
      </c>
      <c r="B198" s="12" t="s">
        <v>5</v>
      </c>
      <c r="C198" s="13" t="s">
        <v>6</v>
      </c>
      <c r="D198" s="13" t="s">
        <v>7</v>
      </c>
      <c r="E198" s="46" t="s">
        <v>8</v>
      </c>
      <c r="F198" s="46" t="s">
        <v>9</v>
      </c>
      <c r="G198" s="46" t="s">
        <v>10</v>
      </c>
      <c r="H198" s="46" t="s">
        <v>11</v>
      </c>
      <c r="I198" s="13" t="s">
        <v>12</v>
      </c>
      <c r="J198" s="13" t="s">
        <v>13</v>
      </c>
      <c r="K198" s="14" t="s">
        <v>14</v>
      </c>
      <c r="L198" s="13" t="s">
        <v>15</v>
      </c>
      <c r="M198" s="15" t="s">
        <v>16</v>
      </c>
    </row>
    <row r="199" spans="1:13" x14ac:dyDescent="0.25">
      <c r="A199" s="131" t="s">
        <v>88</v>
      </c>
      <c r="B199" s="132"/>
      <c r="C199" s="132">
        <v>2383</v>
      </c>
      <c r="D199" s="132" t="s">
        <v>89</v>
      </c>
      <c r="E199" s="132" t="s">
        <v>90</v>
      </c>
      <c r="F199" s="133" t="s">
        <v>91</v>
      </c>
      <c r="G199" s="134">
        <v>45870</v>
      </c>
      <c r="H199" s="158" t="s">
        <v>205</v>
      </c>
      <c r="I199" s="135">
        <v>1</v>
      </c>
      <c r="J199" s="132" t="s">
        <v>30</v>
      </c>
      <c r="K199" s="136">
        <v>2501.6</v>
      </c>
      <c r="L199" s="132">
        <v>3638</v>
      </c>
      <c r="M199" s="153">
        <v>45944</v>
      </c>
    </row>
    <row r="200" spans="1:13" ht="15.75" thickBot="1" x14ac:dyDescent="0.3">
      <c r="A200" s="131" t="s">
        <v>88</v>
      </c>
      <c r="B200" s="132"/>
      <c r="C200" s="132">
        <v>2386</v>
      </c>
      <c r="D200" s="132" t="s">
        <v>89</v>
      </c>
      <c r="E200" s="132" t="s">
        <v>90</v>
      </c>
      <c r="F200" s="133" t="s">
        <v>91</v>
      </c>
      <c r="G200" s="134">
        <v>45870</v>
      </c>
      <c r="H200" s="158" t="s">
        <v>205</v>
      </c>
      <c r="I200" s="135">
        <v>1</v>
      </c>
      <c r="J200" s="132" t="s">
        <v>30</v>
      </c>
      <c r="K200" s="136">
        <v>2501.6</v>
      </c>
      <c r="L200" s="132">
        <v>3641</v>
      </c>
      <c r="M200" s="153">
        <v>45944</v>
      </c>
    </row>
    <row r="201" spans="1:13" ht="15.75" thickBot="1" x14ac:dyDescent="0.3">
      <c r="C201"/>
      <c r="I201" s="140" t="s">
        <v>23</v>
      </c>
      <c r="J201" s="141"/>
      <c r="K201" s="142">
        <f>+K200+K199</f>
        <v>5003.2</v>
      </c>
      <c r="L201"/>
    </row>
    <row r="202" spans="1:13" ht="15.75" thickBot="1" x14ac:dyDescent="0.3">
      <c r="A202" s="11" t="s">
        <v>4</v>
      </c>
      <c r="B202" s="12" t="s">
        <v>5</v>
      </c>
      <c r="C202" s="13" t="s">
        <v>6</v>
      </c>
      <c r="D202" s="13" t="s">
        <v>7</v>
      </c>
      <c r="E202" s="46" t="s">
        <v>8</v>
      </c>
      <c r="F202" s="46" t="s">
        <v>9</v>
      </c>
      <c r="G202" s="46" t="s">
        <v>10</v>
      </c>
      <c r="H202" s="46" t="s">
        <v>11</v>
      </c>
      <c r="I202" s="13" t="s">
        <v>12</v>
      </c>
      <c r="J202" s="13" t="s">
        <v>13</v>
      </c>
      <c r="K202" s="14" t="s">
        <v>14</v>
      </c>
      <c r="L202" s="13" t="s">
        <v>15</v>
      </c>
      <c r="M202" s="15" t="s">
        <v>16</v>
      </c>
    </row>
    <row r="203" spans="1:13" ht="15.75" thickBot="1" x14ac:dyDescent="0.3">
      <c r="A203" s="131" t="s">
        <v>88</v>
      </c>
      <c r="B203" s="132"/>
      <c r="C203" s="132">
        <v>2385</v>
      </c>
      <c r="D203" s="132" t="s">
        <v>89</v>
      </c>
      <c r="E203" s="132" t="s">
        <v>90</v>
      </c>
      <c r="F203" s="133" t="s">
        <v>91</v>
      </c>
      <c r="G203" s="134">
        <v>45870</v>
      </c>
      <c r="H203" s="158" t="s">
        <v>206</v>
      </c>
      <c r="I203" s="135">
        <v>1</v>
      </c>
      <c r="J203" s="132" t="s">
        <v>30</v>
      </c>
      <c r="K203" s="136">
        <v>2501.6</v>
      </c>
      <c r="L203" s="132">
        <v>3640</v>
      </c>
      <c r="M203" s="153">
        <v>45944</v>
      </c>
    </row>
    <row r="204" spans="1:13" ht="15.75" thickBot="1" x14ac:dyDescent="0.3">
      <c r="C204"/>
      <c r="I204" s="140" t="s">
        <v>23</v>
      </c>
      <c r="J204" s="141"/>
      <c r="K204" s="142">
        <f>+K203</f>
        <v>2501.6</v>
      </c>
      <c r="L204"/>
    </row>
    <row r="205" spans="1:13" ht="15.75" thickBot="1" x14ac:dyDescent="0.3">
      <c r="A205" s="11" t="s">
        <v>4</v>
      </c>
      <c r="B205" s="12" t="s">
        <v>5</v>
      </c>
      <c r="C205" s="13" t="s">
        <v>6</v>
      </c>
      <c r="D205" s="13" t="s">
        <v>7</v>
      </c>
      <c r="E205" s="46" t="s">
        <v>8</v>
      </c>
      <c r="F205" s="46" t="s">
        <v>9</v>
      </c>
      <c r="G205" s="46" t="s">
        <v>10</v>
      </c>
      <c r="H205" s="46" t="s">
        <v>11</v>
      </c>
      <c r="I205" s="13" t="s">
        <v>12</v>
      </c>
      <c r="J205" s="13" t="s">
        <v>13</v>
      </c>
      <c r="K205" s="14" t="s">
        <v>14</v>
      </c>
      <c r="L205" s="13" t="s">
        <v>15</v>
      </c>
      <c r="M205" s="15" t="s">
        <v>16</v>
      </c>
    </row>
    <row r="206" spans="1:13" ht="30.75" thickBot="1" x14ac:dyDescent="0.3">
      <c r="A206" s="131" t="s">
        <v>88</v>
      </c>
      <c r="B206" s="132"/>
      <c r="C206" s="132">
        <v>2390</v>
      </c>
      <c r="D206" s="132" t="s">
        <v>89</v>
      </c>
      <c r="E206" s="132" t="s">
        <v>90</v>
      </c>
      <c r="F206" s="133" t="s">
        <v>91</v>
      </c>
      <c r="G206" s="134">
        <v>45870</v>
      </c>
      <c r="H206" s="160" t="s">
        <v>207</v>
      </c>
      <c r="I206" s="135">
        <v>1</v>
      </c>
      <c r="J206" s="132" t="s">
        <v>30</v>
      </c>
      <c r="K206" s="136">
        <v>2501.5300000000002</v>
      </c>
      <c r="L206" s="132">
        <v>3645</v>
      </c>
      <c r="M206" s="153">
        <v>45944</v>
      </c>
    </row>
    <row r="207" spans="1:13" ht="15.75" thickBot="1" x14ac:dyDescent="0.3">
      <c r="C207"/>
      <c r="I207" s="140" t="s">
        <v>23</v>
      </c>
      <c r="J207" s="141"/>
      <c r="K207" s="142">
        <f>+K206</f>
        <v>2501.5300000000002</v>
      </c>
      <c r="L207"/>
    </row>
    <row r="208" spans="1:13" ht="27" thickBot="1" x14ac:dyDescent="0.45">
      <c r="I208" s="28" t="s">
        <v>24</v>
      </c>
      <c r="J208" s="184"/>
      <c r="K208" s="185">
        <f>+K207+K204+K201+K197+K193+K190+K187+K184+K181+K178+K175+K172+K168+K165+K158+K153+K148+K145+K142+K137+K131+K128+K101+K93+K83+K70+K67</f>
        <v>2469818.8399999994</v>
      </c>
    </row>
    <row r="209" spans="1:13" ht="15.75" thickBot="1" x14ac:dyDescent="0.3">
      <c r="A209" s="11" t="s">
        <v>4</v>
      </c>
      <c r="B209" s="12" t="s">
        <v>5</v>
      </c>
      <c r="C209" s="13" t="s">
        <v>6</v>
      </c>
      <c r="D209" s="13" t="s">
        <v>7</v>
      </c>
      <c r="E209" s="13" t="s">
        <v>8</v>
      </c>
      <c r="F209" s="13" t="s">
        <v>9</v>
      </c>
      <c r="G209" s="13" t="s">
        <v>10</v>
      </c>
      <c r="H209" s="13" t="s">
        <v>11</v>
      </c>
      <c r="I209" s="13" t="s">
        <v>12</v>
      </c>
      <c r="J209" s="13" t="s">
        <v>13</v>
      </c>
      <c r="K209" s="14" t="s">
        <v>14</v>
      </c>
      <c r="L209" s="13" t="s">
        <v>15</v>
      </c>
      <c r="M209" s="15" t="s">
        <v>16</v>
      </c>
    </row>
    <row r="210" spans="1:13" ht="15.75" thickBot="1" x14ac:dyDescent="0.3">
      <c r="A210" s="127" t="s">
        <v>208</v>
      </c>
      <c r="B210" s="17"/>
      <c r="C210" s="17">
        <v>2391</v>
      </c>
      <c r="D210" s="17" t="s">
        <v>209</v>
      </c>
      <c r="E210" s="17" t="s">
        <v>210</v>
      </c>
      <c r="F210" s="17" t="s">
        <v>211</v>
      </c>
      <c r="G210" s="18">
        <v>45932</v>
      </c>
      <c r="H210" s="17" t="s">
        <v>212</v>
      </c>
      <c r="I210" s="17">
        <v>1</v>
      </c>
      <c r="J210" s="17" t="s">
        <v>213</v>
      </c>
      <c r="K210" s="19">
        <f>2062.8+11460</f>
        <v>13522.8</v>
      </c>
      <c r="L210" s="17">
        <v>3647</v>
      </c>
      <c r="M210" s="20">
        <v>45968</v>
      </c>
    </row>
    <row r="211" spans="1:13" ht="15.75" thickBot="1" x14ac:dyDescent="0.3">
      <c r="I211" s="140" t="s">
        <v>23</v>
      </c>
      <c r="J211" s="141"/>
      <c r="K211" s="142">
        <f>SUM(K210:K210)</f>
        <v>13522.8</v>
      </c>
    </row>
    <row r="212" spans="1:13" ht="15.75" thickBot="1" x14ac:dyDescent="0.3">
      <c r="A212" s="11" t="s">
        <v>4</v>
      </c>
      <c r="B212" s="12" t="s">
        <v>5</v>
      </c>
      <c r="C212" s="13" t="s">
        <v>6</v>
      </c>
      <c r="D212" s="13" t="s">
        <v>7</v>
      </c>
      <c r="E212" s="13" t="s">
        <v>8</v>
      </c>
      <c r="F212" s="13" t="s">
        <v>9</v>
      </c>
      <c r="G212" s="13" t="s">
        <v>10</v>
      </c>
      <c r="H212" s="13" t="s">
        <v>11</v>
      </c>
      <c r="I212" s="13" t="s">
        <v>12</v>
      </c>
      <c r="J212" s="13" t="s">
        <v>13</v>
      </c>
      <c r="K212" s="14" t="s">
        <v>14</v>
      </c>
      <c r="L212" s="13" t="s">
        <v>15</v>
      </c>
      <c r="M212" s="15" t="s">
        <v>16</v>
      </c>
    </row>
    <row r="213" spans="1:13" ht="15.75" thickBot="1" x14ac:dyDescent="0.3">
      <c r="A213" s="127" t="s">
        <v>208</v>
      </c>
      <c r="B213" s="17"/>
      <c r="C213" s="17">
        <v>2392</v>
      </c>
      <c r="D213" s="17" t="s">
        <v>209</v>
      </c>
      <c r="E213" s="17" t="s">
        <v>210</v>
      </c>
      <c r="F213" s="17" t="s">
        <v>214</v>
      </c>
      <c r="G213" s="18">
        <v>45932</v>
      </c>
      <c r="H213" s="17" t="s">
        <v>215</v>
      </c>
      <c r="I213" s="17">
        <v>1</v>
      </c>
      <c r="J213" s="17" t="s">
        <v>213</v>
      </c>
      <c r="K213" s="19">
        <v>13522.8</v>
      </c>
      <c r="L213" s="17">
        <v>3648</v>
      </c>
      <c r="M213" s="20">
        <v>45968</v>
      </c>
    </row>
    <row r="214" spans="1:13" ht="15.75" thickBot="1" x14ac:dyDescent="0.3">
      <c r="I214" s="140" t="s">
        <v>23</v>
      </c>
      <c r="J214" s="141"/>
      <c r="K214" s="142">
        <f>SUM(K213:K213)</f>
        <v>13522.8</v>
      </c>
    </row>
    <row r="215" spans="1:13" ht="15.75" thickBot="1" x14ac:dyDescent="0.3">
      <c r="A215" s="11" t="s">
        <v>4</v>
      </c>
      <c r="B215" s="12" t="s">
        <v>5</v>
      </c>
      <c r="C215" s="13" t="s">
        <v>6</v>
      </c>
      <c r="D215" s="13" t="s">
        <v>7</v>
      </c>
      <c r="E215" s="46" t="s">
        <v>8</v>
      </c>
      <c r="F215" s="46" t="s">
        <v>9</v>
      </c>
      <c r="G215" s="13" t="s">
        <v>10</v>
      </c>
      <c r="H215" s="13" t="s">
        <v>11</v>
      </c>
      <c r="I215" s="13" t="s">
        <v>12</v>
      </c>
      <c r="J215" s="13" t="s">
        <v>13</v>
      </c>
      <c r="K215" s="14" t="s">
        <v>14</v>
      </c>
      <c r="L215" s="13" t="s">
        <v>15</v>
      </c>
      <c r="M215" s="15" t="s">
        <v>16</v>
      </c>
    </row>
    <row r="216" spans="1:13" x14ac:dyDescent="0.25">
      <c r="A216" s="127" t="s">
        <v>216</v>
      </c>
      <c r="B216" s="17"/>
      <c r="C216" s="17">
        <v>2393</v>
      </c>
      <c r="D216" s="166" t="s">
        <v>217</v>
      </c>
      <c r="E216" s="186" t="s">
        <v>218</v>
      </c>
      <c r="F216" s="186" t="s">
        <v>219</v>
      </c>
      <c r="G216" s="187">
        <v>45925</v>
      </c>
      <c r="H216" s="17" t="s">
        <v>72</v>
      </c>
      <c r="I216" s="17">
        <v>1</v>
      </c>
      <c r="J216" s="17" t="s">
        <v>220</v>
      </c>
      <c r="K216" s="19">
        <f>54568.47+9822.32+0.01</f>
        <v>64390.8</v>
      </c>
      <c r="L216" s="17">
        <v>3649</v>
      </c>
      <c r="M216" s="20">
        <v>45968</v>
      </c>
    </row>
    <row r="217" spans="1:13" ht="15.75" thickBot="1" x14ac:dyDescent="0.3">
      <c r="A217" s="127"/>
      <c r="B217" s="17"/>
      <c r="C217" s="17"/>
      <c r="D217" s="17"/>
      <c r="E217" s="17"/>
      <c r="F217" s="17"/>
      <c r="G217" s="18"/>
      <c r="H217" s="17"/>
      <c r="I217" s="129"/>
      <c r="J217" s="129"/>
      <c r="K217" s="74"/>
      <c r="L217" s="39"/>
      <c r="M217" s="44"/>
    </row>
    <row r="218" spans="1:13" ht="15.75" thickBot="1" x14ac:dyDescent="0.3">
      <c r="A218" s="127"/>
      <c r="B218" s="17"/>
      <c r="C218" s="17"/>
      <c r="D218" s="17"/>
      <c r="E218" s="17"/>
      <c r="F218" s="17"/>
      <c r="G218" s="18"/>
      <c r="H218" s="166"/>
      <c r="I218" s="188" t="s">
        <v>23</v>
      </c>
      <c r="J218" s="189"/>
      <c r="K218" s="190">
        <f>+K216</f>
        <v>64390.8</v>
      </c>
      <c r="L218" s="49"/>
      <c r="M218" s="44"/>
    </row>
    <row r="219" spans="1:13" ht="15.75" thickBot="1" x14ac:dyDescent="0.3">
      <c r="A219" s="11" t="s">
        <v>4</v>
      </c>
      <c r="B219" s="12" t="s">
        <v>5</v>
      </c>
      <c r="C219" s="13" t="s">
        <v>6</v>
      </c>
      <c r="D219" s="13" t="s">
        <v>7</v>
      </c>
      <c r="E219" s="46" t="s">
        <v>8</v>
      </c>
      <c r="F219" s="46" t="s">
        <v>9</v>
      </c>
      <c r="G219" s="13" t="s">
        <v>10</v>
      </c>
      <c r="H219" s="13" t="s">
        <v>11</v>
      </c>
      <c r="I219" s="96" t="s">
        <v>12</v>
      </c>
      <c r="J219" s="96" t="s">
        <v>13</v>
      </c>
      <c r="K219" s="191" t="s">
        <v>14</v>
      </c>
      <c r="L219" s="13" t="s">
        <v>15</v>
      </c>
      <c r="M219" s="15" t="s">
        <v>16</v>
      </c>
    </row>
    <row r="220" spans="1:13" ht="15.75" thickBot="1" x14ac:dyDescent="0.3">
      <c r="A220" s="127" t="s">
        <v>216</v>
      </c>
      <c r="B220" s="17"/>
      <c r="C220" s="17">
        <v>2394</v>
      </c>
      <c r="D220" s="166" t="s">
        <v>217</v>
      </c>
      <c r="E220" s="186" t="s">
        <v>218</v>
      </c>
      <c r="F220" s="186" t="s">
        <v>221</v>
      </c>
      <c r="G220" s="187">
        <v>45925</v>
      </c>
      <c r="H220" s="166" t="s">
        <v>222</v>
      </c>
      <c r="I220" s="192">
        <v>1</v>
      </c>
      <c r="J220" s="17" t="s">
        <v>220</v>
      </c>
      <c r="K220" s="193">
        <v>64390.8</v>
      </c>
      <c r="L220" s="49">
        <v>3650</v>
      </c>
      <c r="M220" s="20">
        <v>45968</v>
      </c>
    </row>
    <row r="221" spans="1:13" ht="15.75" thickBot="1" x14ac:dyDescent="0.3">
      <c r="A221" s="127"/>
      <c r="B221" s="17"/>
      <c r="C221" s="17"/>
      <c r="D221" s="17"/>
      <c r="E221" s="17"/>
      <c r="F221" s="17"/>
      <c r="G221" s="18"/>
      <c r="H221" s="166"/>
      <c r="I221" s="194" t="s">
        <v>23</v>
      </c>
      <c r="J221" s="195"/>
      <c r="K221" s="196">
        <f>+K220</f>
        <v>64390.8</v>
      </c>
      <c r="L221" s="49"/>
      <c r="M221" s="44"/>
    </row>
    <row r="222" spans="1:13" ht="15.75" thickBot="1" x14ac:dyDescent="0.3">
      <c r="A222" s="11" t="s">
        <v>4</v>
      </c>
      <c r="B222" s="12" t="s">
        <v>5</v>
      </c>
      <c r="C222" s="13" t="s">
        <v>6</v>
      </c>
      <c r="D222" s="13" t="s">
        <v>7</v>
      </c>
      <c r="E222" s="46" t="s">
        <v>8</v>
      </c>
      <c r="F222" s="46" t="s">
        <v>9</v>
      </c>
      <c r="G222" s="13" t="s">
        <v>10</v>
      </c>
      <c r="H222" s="13" t="s">
        <v>11</v>
      </c>
      <c r="I222" s="96" t="s">
        <v>12</v>
      </c>
      <c r="J222" s="96" t="s">
        <v>13</v>
      </c>
      <c r="K222" s="191" t="s">
        <v>14</v>
      </c>
      <c r="L222" s="13" t="s">
        <v>15</v>
      </c>
      <c r="M222" s="15" t="s">
        <v>16</v>
      </c>
    </row>
    <row r="223" spans="1:13" ht="15.75" thickBot="1" x14ac:dyDescent="0.3">
      <c r="A223" s="127" t="s">
        <v>216</v>
      </c>
      <c r="B223" s="17"/>
      <c r="C223" s="17">
        <v>2395</v>
      </c>
      <c r="D223" s="166" t="s">
        <v>217</v>
      </c>
      <c r="E223" s="186" t="s">
        <v>218</v>
      </c>
      <c r="F223" s="197" t="s">
        <v>223</v>
      </c>
      <c r="G223" s="187">
        <v>45925</v>
      </c>
      <c r="H223" s="166" t="s">
        <v>224</v>
      </c>
      <c r="I223" s="192">
        <v>1</v>
      </c>
      <c r="J223" s="17" t="s">
        <v>220</v>
      </c>
      <c r="K223" s="193">
        <v>64390.8</v>
      </c>
      <c r="L223" s="49">
        <v>3651</v>
      </c>
      <c r="M223" s="20">
        <v>45968</v>
      </c>
    </row>
    <row r="224" spans="1:13" ht="15.75" thickBot="1" x14ac:dyDescent="0.3">
      <c r="A224" s="127"/>
      <c r="B224" s="17"/>
      <c r="C224" s="17"/>
      <c r="D224" s="17"/>
      <c r="E224" s="17"/>
      <c r="F224" s="17"/>
      <c r="G224" s="18"/>
      <c r="H224" s="166"/>
      <c r="I224" s="194" t="s">
        <v>23</v>
      </c>
      <c r="J224" s="195"/>
      <c r="K224" s="196">
        <f>+K223</f>
        <v>64390.8</v>
      </c>
      <c r="L224" s="198"/>
      <c r="M224" s="44"/>
    </row>
    <row r="225" spans="1:13" ht="15.75" thickBot="1" x14ac:dyDescent="0.3">
      <c r="A225" s="11" t="s">
        <v>4</v>
      </c>
      <c r="B225" s="12" t="s">
        <v>5</v>
      </c>
      <c r="C225" s="13" t="s">
        <v>6</v>
      </c>
      <c r="D225" s="13" t="s">
        <v>7</v>
      </c>
      <c r="E225" s="13" t="s">
        <v>8</v>
      </c>
      <c r="F225" s="13" t="s">
        <v>9</v>
      </c>
      <c r="G225" s="13" t="s">
        <v>10</v>
      </c>
      <c r="H225" s="13" t="s">
        <v>11</v>
      </c>
      <c r="I225" s="96" t="s">
        <v>12</v>
      </c>
      <c r="J225" s="96" t="s">
        <v>13</v>
      </c>
      <c r="K225" s="191" t="s">
        <v>14</v>
      </c>
      <c r="L225" s="13" t="s">
        <v>15</v>
      </c>
      <c r="M225" s="15" t="s">
        <v>16</v>
      </c>
    </row>
    <row r="226" spans="1:13" x14ac:dyDescent="0.25">
      <c r="A226" s="127" t="s">
        <v>216</v>
      </c>
      <c r="B226" s="17"/>
      <c r="C226" s="17">
        <v>2396</v>
      </c>
      <c r="D226" s="17" t="s">
        <v>225</v>
      </c>
      <c r="E226" s="17" t="s">
        <v>226</v>
      </c>
      <c r="F226" s="17" t="s">
        <v>227</v>
      </c>
      <c r="G226" s="18">
        <v>45945</v>
      </c>
      <c r="H226" s="17" t="s">
        <v>228</v>
      </c>
      <c r="I226" s="17">
        <v>1</v>
      </c>
      <c r="J226" s="17" t="s">
        <v>30</v>
      </c>
      <c r="K226" s="19">
        <f>19350.55+3483+0.1</f>
        <v>22833.649999999998</v>
      </c>
      <c r="L226" s="39">
        <v>3653</v>
      </c>
      <c r="M226" s="20">
        <v>45968</v>
      </c>
    </row>
    <row r="227" spans="1:13" ht="15.75" thickBot="1" x14ac:dyDescent="0.3">
      <c r="A227" s="127" t="s">
        <v>216</v>
      </c>
      <c r="B227" s="17"/>
      <c r="C227" s="17">
        <v>2397</v>
      </c>
      <c r="D227" s="17" t="s">
        <v>225</v>
      </c>
      <c r="E227" s="17" t="s">
        <v>226</v>
      </c>
      <c r="F227" s="17" t="s">
        <v>229</v>
      </c>
      <c r="G227" s="18">
        <v>45945</v>
      </c>
      <c r="H227" s="17" t="s">
        <v>228</v>
      </c>
      <c r="I227" s="17">
        <v>1</v>
      </c>
      <c r="J227" s="17" t="s">
        <v>30</v>
      </c>
      <c r="K227" s="19">
        <f>19350.55+3483+0.1</f>
        <v>22833.649999999998</v>
      </c>
      <c r="L227" s="39">
        <v>3654</v>
      </c>
      <c r="M227" s="199">
        <v>45973</v>
      </c>
    </row>
    <row r="228" spans="1:13" ht="15.75" thickBot="1" x14ac:dyDescent="0.3">
      <c r="A228" s="127"/>
      <c r="B228" s="17"/>
      <c r="C228" s="17"/>
      <c r="D228" s="17"/>
      <c r="E228" s="17"/>
      <c r="F228" s="17"/>
      <c r="G228" s="18"/>
      <c r="H228" s="17"/>
      <c r="I228" s="194" t="s">
        <v>23</v>
      </c>
      <c r="J228" s="195"/>
      <c r="K228" s="196">
        <f>+K227+K226</f>
        <v>45667.299999999996</v>
      </c>
      <c r="L228" s="39"/>
      <c r="M228" s="44"/>
    </row>
    <row r="229" spans="1:13" ht="15.75" thickBot="1" x14ac:dyDescent="0.3">
      <c r="A229" s="11" t="s">
        <v>4</v>
      </c>
      <c r="B229" s="12" t="s">
        <v>5</v>
      </c>
      <c r="C229" s="13" t="s">
        <v>6</v>
      </c>
      <c r="D229" s="13" t="s">
        <v>7</v>
      </c>
      <c r="E229" s="13" t="s">
        <v>8</v>
      </c>
      <c r="F229" s="13" t="s">
        <v>9</v>
      </c>
      <c r="G229" s="13" t="s">
        <v>10</v>
      </c>
      <c r="H229" s="13" t="s">
        <v>11</v>
      </c>
      <c r="I229" s="46" t="s">
        <v>12</v>
      </c>
      <c r="J229" s="13" t="s">
        <v>13</v>
      </c>
      <c r="K229" s="14" t="s">
        <v>14</v>
      </c>
      <c r="L229" s="13" t="s">
        <v>15</v>
      </c>
      <c r="M229" s="15" t="s">
        <v>16</v>
      </c>
    </row>
    <row r="230" spans="1:13" x14ac:dyDescent="0.25">
      <c r="A230" s="131" t="s">
        <v>230</v>
      </c>
      <c r="B230" s="132"/>
      <c r="C230" s="132">
        <v>2398</v>
      </c>
      <c r="D230" s="132" t="s">
        <v>231</v>
      </c>
      <c r="E230" s="132" t="s">
        <v>232</v>
      </c>
      <c r="F230" s="132" t="s">
        <v>233</v>
      </c>
      <c r="G230" s="134">
        <v>45925</v>
      </c>
      <c r="H230" s="132" t="s">
        <v>234</v>
      </c>
      <c r="I230" s="132">
        <v>1</v>
      </c>
      <c r="J230" s="132" t="s">
        <v>235</v>
      </c>
      <c r="K230" s="19">
        <f>1890+340.2</f>
        <v>2230.1999999999998</v>
      </c>
      <c r="L230" s="132">
        <v>3655</v>
      </c>
      <c r="M230" s="199">
        <v>45973</v>
      </c>
    </row>
    <row r="231" spans="1:13" x14ac:dyDescent="0.25">
      <c r="A231" s="131" t="s">
        <v>230</v>
      </c>
      <c r="B231" s="143"/>
      <c r="C231" s="132">
        <v>2399</v>
      </c>
      <c r="D231" s="132" t="s">
        <v>231</v>
      </c>
      <c r="E231" s="132" t="s">
        <v>232</v>
      </c>
      <c r="F231" s="132" t="s">
        <v>236</v>
      </c>
      <c r="G231" s="134">
        <v>45925</v>
      </c>
      <c r="H231" s="132" t="s">
        <v>234</v>
      </c>
      <c r="I231" s="132">
        <v>1</v>
      </c>
      <c r="J231" s="132" t="s">
        <v>235</v>
      </c>
      <c r="K231" s="19">
        <v>2230.1999999999998</v>
      </c>
      <c r="L231" s="132">
        <v>3656</v>
      </c>
      <c r="M231" s="199">
        <v>45973</v>
      </c>
    </row>
    <row r="232" spans="1:13" x14ac:dyDescent="0.25">
      <c r="A232" s="131" t="s">
        <v>237</v>
      </c>
      <c r="B232" s="143"/>
      <c r="C232" s="132">
        <v>2400</v>
      </c>
      <c r="D232" s="200" t="s">
        <v>238</v>
      </c>
      <c r="E232" s="200" t="s">
        <v>239</v>
      </c>
      <c r="F232" s="200">
        <v>2024012200</v>
      </c>
      <c r="G232" s="134">
        <v>45936</v>
      </c>
      <c r="H232" s="132" t="s">
        <v>234</v>
      </c>
      <c r="I232" s="132">
        <v>1</v>
      </c>
      <c r="J232" s="132" t="s">
        <v>240</v>
      </c>
      <c r="K232" s="19">
        <f>54200+9756</f>
        <v>63956</v>
      </c>
      <c r="L232" s="132">
        <v>3657</v>
      </c>
      <c r="M232" s="153">
        <v>45973</v>
      </c>
    </row>
    <row r="233" spans="1:13" ht="15.75" thickBot="1" x14ac:dyDescent="0.3">
      <c r="I233" s="201" t="s">
        <v>23</v>
      </c>
      <c r="J233" s="202"/>
      <c r="K233" s="203">
        <f>+K230+K231+K232</f>
        <v>68416.399999999994</v>
      </c>
      <c r="L233" s="35"/>
    </row>
    <row r="234" spans="1:13" ht="15.75" thickBot="1" x14ac:dyDescent="0.3">
      <c r="A234" s="11" t="s">
        <v>4</v>
      </c>
      <c r="B234" s="12" t="s">
        <v>5</v>
      </c>
      <c r="C234" s="13" t="s">
        <v>6</v>
      </c>
      <c r="D234" s="13" t="s">
        <v>7</v>
      </c>
      <c r="E234" s="13" t="s">
        <v>8</v>
      </c>
      <c r="F234" s="13" t="s">
        <v>9</v>
      </c>
      <c r="G234" s="13" t="s">
        <v>10</v>
      </c>
      <c r="H234" s="13" t="s">
        <v>11</v>
      </c>
      <c r="I234" s="13" t="s">
        <v>12</v>
      </c>
      <c r="J234" s="13" t="s">
        <v>13</v>
      </c>
      <c r="K234" s="14" t="s">
        <v>14</v>
      </c>
      <c r="L234" s="13" t="s">
        <v>15</v>
      </c>
      <c r="M234" s="15" t="s">
        <v>16</v>
      </c>
    </row>
    <row r="235" spans="1:13" ht="15.75" thickBot="1" x14ac:dyDescent="0.3">
      <c r="A235" s="127" t="s">
        <v>241</v>
      </c>
      <c r="B235" s="17"/>
      <c r="C235" s="17">
        <v>2401</v>
      </c>
      <c r="D235" s="132" t="s">
        <v>85</v>
      </c>
      <c r="E235" s="132" t="s">
        <v>85</v>
      </c>
      <c r="F235" s="132" t="s">
        <v>85</v>
      </c>
      <c r="G235" s="134">
        <v>45936</v>
      </c>
      <c r="H235" s="17" t="s">
        <v>242</v>
      </c>
      <c r="I235" s="17">
        <v>1</v>
      </c>
      <c r="J235" s="17" t="s">
        <v>243</v>
      </c>
      <c r="K235" s="19">
        <f>33898.3+6101.69+0.01</f>
        <v>40000.000000000007</v>
      </c>
      <c r="L235" s="17">
        <v>3658</v>
      </c>
      <c r="M235" s="20">
        <v>45973</v>
      </c>
    </row>
    <row r="236" spans="1:13" ht="15.75" thickBot="1" x14ac:dyDescent="0.3">
      <c r="I236" s="140" t="s">
        <v>23</v>
      </c>
      <c r="J236" s="141"/>
      <c r="K236" s="142">
        <f>SUM(K235:K235)</f>
        <v>40000.000000000007</v>
      </c>
    </row>
    <row r="237" spans="1:13" ht="27" thickBot="1" x14ac:dyDescent="0.45">
      <c r="C237"/>
      <c r="I237" s="140" t="s">
        <v>24</v>
      </c>
      <c r="J237" s="141"/>
      <c r="K237" s="204">
        <f>+K233+K228+K224+K221+K218+K214+K211+K236</f>
        <v>374301.69999999995</v>
      </c>
    </row>
    <row r="238" spans="1:13" x14ac:dyDescent="0.25">
      <c r="A238" s="205" t="s">
        <v>4</v>
      </c>
      <c r="B238" s="206" t="s">
        <v>5</v>
      </c>
      <c r="C238" s="207" t="s">
        <v>6</v>
      </c>
      <c r="D238" s="207" t="s">
        <v>7</v>
      </c>
      <c r="E238" s="205" t="s">
        <v>8</v>
      </c>
      <c r="F238" s="205" t="s">
        <v>9</v>
      </c>
      <c r="G238" s="205" t="s">
        <v>10</v>
      </c>
      <c r="H238" s="205" t="s">
        <v>11</v>
      </c>
      <c r="I238" s="205" t="s">
        <v>12</v>
      </c>
      <c r="J238" s="205" t="s">
        <v>13</v>
      </c>
      <c r="K238" s="208" t="s">
        <v>14</v>
      </c>
      <c r="L238" s="205" t="s">
        <v>15</v>
      </c>
      <c r="M238" s="206" t="s">
        <v>16</v>
      </c>
    </row>
    <row r="239" spans="1:13" x14ac:dyDescent="0.25">
      <c r="A239" s="37" t="s">
        <v>244</v>
      </c>
      <c r="B239" s="37"/>
      <c r="C239" s="38">
        <v>2402</v>
      </c>
      <c r="D239" s="38" t="s">
        <v>245</v>
      </c>
      <c r="E239" s="39" t="s">
        <v>246</v>
      </c>
      <c r="F239" s="39" t="s">
        <v>247</v>
      </c>
      <c r="G239" s="209">
        <v>45959</v>
      </c>
      <c r="H239" s="39" t="s">
        <v>248</v>
      </c>
      <c r="I239" s="37">
        <v>1</v>
      </c>
      <c r="J239" s="37" t="s">
        <v>30</v>
      </c>
      <c r="K239" s="210">
        <f>16891.49+3040.46</f>
        <v>19931.95</v>
      </c>
      <c r="L239" s="39">
        <v>3662</v>
      </c>
      <c r="M239" s="150">
        <v>45993</v>
      </c>
    </row>
    <row r="240" spans="1:13" x14ac:dyDescent="0.25">
      <c r="A240" s="37"/>
      <c r="B240" s="37"/>
      <c r="C240" s="38"/>
      <c r="D240" s="38"/>
      <c r="E240" s="39"/>
      <c r="F240" s="39"/>
      <c r="G240" s="53"/>
      <c r="H240" s="39"/>
      <c r="I240" s="211" t="s">
        <v>249</v>
      </c>
      <c r="J240" s="211"/>
      <c r="K240" s="212">
        <f>+K239</f>
        <v>19931.95</v>
      </c>
      <c r="L240" s="39"/>
      <c r="M240" s="37"/>
    </row>
    <row r="241" spans="1:13" x14ac:dyDescent="0.25">
      <c r="A241" s="205" t="s">
        <v>4</v>
      </c>
      <c r="B241" s="206" t="s">
        <v>5</v>
      </c>
      <c r="C241" s="207" t="s">
        <v>6</v>
      </c>
      <c r="D241" s="207" t="s">
        <v>7</v>
      </c>
      <c r="E241" s="205" t="s">
        <v>8</v>
      </c>
      <c r="F241" s="205" t="s">
        <v>9</v>
      </c>
      <c r="G241" s="205" t="s">
        <v>10</v>
      </c>
      <c r="H241" s="205" t="s">
        <v>11</v>
      </c>
      <c r="I241" s="205" t="s">
        <v>12</v>
      </c>
      <c r="J241" s="205" t="s">
        <v>13</v>
      </c>
      <c r="K241" s="208" t="s">
        <v>14</v>
      </c>
      <c r="L241" s="205" t="s">
        <v>15</v>
      </c>
      <c r="M241" s="206" t="s">
        <v>16</v>
      </c>
    </row>
    <row r="242" spans="1:13" x14ac:dyDescent="0.25">
      <c r="A242" s="37" t="s">
        <v>244</v>
      </c>
      <c r="B242" s="37"/>
      <c r="C242" s="38">
        <v>2403</v>
      </c>
      <c r="D242" s="38" t="s">
        <v>245</v>
      </c>
      <c r="E242" s="39" t="s">
        <v>246</v>
      </c>
      <c r="F242" s="39" t="s">
        <v>250</v>
      </c>
      <c r="G242" s="53">
        <v>45959</v>
      </c>
      <c r="H242" s="39" t="s">
        <v>72</v>
      </c>
      <c r="I242" s="37">
        <v>1</v>
      </c>
      <c r="J242" s="37" t="s">
        <v>30</v>
      </c>
      <c r="K242" s="210">
        <f>16891.49+3040.43</f>
        <v>19931.920000000002</v>
      </c>
      <c r="L242" s="39">
        <v>3663</v>
      </c>
      <c r="M242" s="150">
        <v>45993</v>
      </c>
    </row>
    <row r="243" spans="1:13" x14ac:dyDescent="0.25">
      <c r="A243" s="37" t="s">
        <v>244</v>
      </c>
      <c r="B243" s="37"/>
      <c r="C243" s="38">
        <v>2404</v>
      </c>
      <c r="D243" s="38" t="s">
        <v>245</v>
      </c>
      <c r="E243" s="39" t="s">
        <v>246</v>
      </c>
      <c r="F243" s="39" t="s">
        <v>251</v>
      </c>
      <c r="G243" s="53">
        <v>45959</v>
      </c>
      <c r="H243" s="39" t="s">
        <v>72</v>
      </c>
      <c r="I243" s="37">
        <v>1</v>
      </c>
      <c r="J243" s="37" t="s">
        <v>30</v>
      </c>
      <c r="K243" s="210">
        <f>16891.49+3040.43</f>
        <v>19931.920000000002</v>
      </c>
      <c r="L243" s="39">
        <v>3666</v>
      </c>
      <c r="M243" s="150">
        <v>45993</v>
      </c>
    </row>
    <row r="244" spans="1:13" x14ac:dyDescent="0.25">
      <c r="A244" s="37" t="s">
        <v>244</v>
      </c>
      <c r="B244" s="37"/>
      <c r="C244" s="38">
        <v>2405</v>
      </c>
      <c r="D244" s="38" t="s">
        <v>245</v>
      </c>
      <c r="E244" s="39" t="s">
        <v>246</v>
      </c>
      <c r="F244" s="39" t="s">
        <v>252</v>
      </c>
      <c r="G244" s="53">
        <v>45959</v>
      </c>
      <c r="H244" s="39" t="s">
        <v>72</v>
      </c>
      <c r="I244" s="37">
        <v>1</v>
      </c>
      <c r="J244" s="37" t="s">
        <v>30</v>
      </c>
      <c r="K244" s="210">
        <f>16891.49+3040.46</f>
        <v>19931.95</v>
      </c>
      <c r="L244" s="39">
        <v>3667</v>
      </c>
      <c r="M244" s="150">
        <v>45993</v>
      </c>
    </row>
    <row r="245" spans="1:13" x14ac:dyDescent="0.25">
      <c r="A245" s="37" t="s">
        <v>253</v>
      </c>
      <c r="B245" s="37"/>
      <c r="C245" s="38">
        <v>2406</v>
      </c>
      <c r="D245" s="38" t="s">
        <v>245</v>
      </c>
      <c r="E245" s="39" t="s">
        <v>254</v>
      </c>
      <c r="F245" s="39" t="s">
        <v>255</v>
      </c>
      <c r="G245" s="53">
        <v>45959</v>
      </c>
      <c r="H245" s="39" t="s">
        <v>72</v>
      </c>
      <c r="I245" s="37">
        <v>1</v>
      </c>
      <c r="J245" s="37" t="s">
        <v>256</v>
      </c>
      <c r="K245" s="210">
        <f>3272+589</f>
        <v>3861</v>
      </c>
      <c r="L245" s="39">
        <v>3672</v>
      </c>
      <c r="M245" s="150">
        <v>45993</v>
      </c>
    </row>
    <row r="246" spans="1:13" x14ac:dyDescent="0.25">
      <c r="A246" s="37" t="s">
        <v>253</v>
      </c>
      <c r="B246" s="37"/>
      <c r="C246" s="38">
        <v>2407</v>
      </c>
      <c r="D246" s="38" t="s">
        <v>245</v>
      </c>
      <c r="E246" s="39" t="s">
        <v>254</v>
      </c>
      <c r="F246" s="39" t="s">
        <v>257</v>
      </c>
      <c r="G246" s="53">
        <v>45959</v>
      </c>
      <c r="H246" s="39" t="s">
        <v>72</v>
      </c>
      <c r="I246" s="37">
        <v>1</v>
      </c>
      <c r="J246" s="37" t="s">
        <v>256</v>
      </c>
      <c r="K246" s="210">
        <f>3272.55+589.05</f>
        <v>3861.6000000000004</v>
      </c>
      <c r="L246" s="39">
        <v>3673</v>
      </c>
      <c r="M246" s="150">
        <v>45993</v>
      </c>
    </row>
    <row r="247" spans="1:13" x14ac:dyDescent="0.25">
      <c r="A247" s="37" t="s">
        <v>253</v>
      </c>
      <c r="B247" s="37"/>
      <c r="C247" s="38">
        <v>2408</v>
      </c>
      <c r="D247" s="38" t="s">
        <v>245</v>
      </c>
      <c r="E247" s="39" t="s">
        <v>254</v>
      </c>
      <c r="F247" s="39" t="s">
        <v>258</v>
      </c>
      <c r="G247" s="53">
        <v>45959</v>
      </c>
      <c r="H247" s="39" t="s">
        <v>72</v>
      </c>
      <c r="I247" s="37">
        <v>1</v>
      </c>
      <c r="J247" s="37" t="s">
        <v>256</v>
      </c>
      <c r="K247" s="210">
        <f>3272.55+589.05</f>
        <v>3861.6000000000004</v>
      </c>
      <c r="L247" s="39">
        <v>3674</v>
      </c>
      <c r="M247" s="150">
        <v>45993</v>
      </c>
    </row>
    <row r="248" spans="1:13" x14ac:dyDescent="0.25">
      <c r="A248" s="37" t="s">
        <v>253</v>
      </c>
      <c r="B248" s="37"/>
      <c r="C248" s="38">
        <v>2409</v>
      </c>
      <c r="D248" s="38" t="s">
        <v>245</v>
      </c>
      <c r="E248" s="39" t="s">
        <v>254</v>
      </c>
      <c r="F248" s="39" t="s">
        <v>259</v>
      </c>
      <c r="G248" s="53">
        <v>45959</v>
      </c>
      <c r="H248" s="39" t="s">
        <v>72</v>
      </c>
      <c r="I248" s="37">
        <v>1</v>
      </c>
      <c r="J248" s="37" t="s">
        <v>256</v>
      </c>
      <c r="K248" s="210">
        <f>3272.55+589.05</f>
        <v>3861.6000000000004</v>
      </c>
      <c r="L248" s="39">
        <v>3675</v>
      </c>
      <c r="M248" s="150">
        <v>45993</v>
      </c>
    </row>
    <row r="249" spans="1:13" x14ac:dyDescent="0.25">
      <c r="A249" s="37" t="s">
        <v>260</v>
      </c>
      <c r="B249" s="37"/>
      <c r="C249" s="38">
        <v>2410</v>
      </c>
      <c r="D249" s="38" t="s">
        <v>245</v>
      </c>
      <c r="E249" s="39" t="s">
        <v>261</v>
      </c>
      <c r="F249" s="39" t="s">
        <v>262</v>
      </c>
      <c r="G249" s="53">
        <v>45959</v>
      </c>
      <c r="H249" s="39" t="s">
        <v>72</v>
      </c>
      <c r="I249" s="37">
        <v>1</v>
      </c>
      <c r="J249" s="37" t="s">
        <v>256</v>
      </c>
      <c r="K249" s="210">
        <f>1882.47+338.83</f>
        <v>2221.3000000000002</v>
      </c>
      <c r="L249" s="39">
        <v>3676</v>
      </c>
      <c r="M249" s="150">
        <v>45993</v>
      </c>
    </row>
    <row r="250" spans="1:13" x14ac:dyDescent="0.25">
      <c r="A250" s="37" t="s">
        <v>260</v>
      </c>
      <c r="B250" s="37"/>
      <c r="C250" s="38">
        <v>2411</v>
      </c>
      <c r="D250" s="38" t="s">
        <v>245</v>
      </c>
      <c r="E250" s="39" t="s">
        <v>261</v>
      </c>
      <c r="F250" s="39" t="s">
        <v>263</v>
      </c>
      <c r="G250" s="53">
        <v>45959</v>
      </c>
      <c r="H250" s="39" t="s">
        <v>72</v>
      </c>
      <c r="I250" s="37">
        <v>1</v>
      </c>
      <c r="J250" s="37" t="s">
        <v>256</v>
      </c>
      <c r="K250" s="210">
        <f>1882.47+338.84</f>
        <v>2221.31</v>
      </c>
      <c r="L250" s="39">
        <v>3677</v>
      </c>
      <c r="M250" s="150">
        <v>45993</v>
      </c>
    </row>
    <row r="251" spans="1:13" x14ac:dyDescent="0.25">
      <c r="A251" s="37" t="s">
        <v>260</v>
      </c>
      <c r="B251" s="37"/>
      <c r="C251" s="38">
        <v>2412</v>
      </c>
      <c r="D251" s="38" t="s">
        <v>245</v>
      </c>
      <c r="E251" s="39" t="s">
        <v>261</v>
      </c>
      <c r="F251" s="39" t="s">
        <v>264</v>
      </c>
      <c r="G251" s="53">
        <v>45959</v>
      </c>
      <c r="H251" s="39" t="s">
        <v>72</v>
      </c>
      <c r="I251" s="37">
        <v>1</v>
      </c>
      <c r="J251" s="37" t="s">
        <v>256</v>
      </c>
      <c r="K251" s="210">
        <f>1882.47+338.84</f>
        <v>2221.31</v>
      </c>
      <c r="L251" s="39">
        <v>3679</v>
      </c>
      <c r="M251" s="150">
        <v>45993</v>
      </c>
    </row>
    <row r="252" spans="1:13" x14ac:dyDescent="0.25">
      <c r="A252" s="37" t="s">
        <v>260</v>
      </c>
      <c r="B252" s="37"/>
      <c r="C252" s="38">
        <v>2413</v>
      </c>
      <c r="D252" s="38" t="s">
        <v>245</v>
      </c>
      <c r="E252" s="39" t="s">
        <v>261</v>
      </c>
      <c r="F252" s="39" t="s">
        <v>265</v>
      </c>
      <c r="G252" s="53">
        <v>45959</v>
      </c>
      <c r="H252" s="39" t="s">
        <v>72</v>
      </c>
      <c r="I252" s="37">
        <v>1</v>
      </c>
      <c r="J252" s="37" t="s">
        <v>256</v>
      </c>
      <c r="K252" s="210">
        <f>1882.47+338.83</f>
        <v>2221.3000000000002</v>
      </c>
      <c r="L252" s="39">
        <v>3680</v>
      </c>
      <c r="M252" s="150">
        <v>45993</v>
      </c>
    </row>
    <row r="253" spans="1:13" x14ac:dyDescent="0.25">
      <c r="A253" s="37" t="s">
        <v>266</v>
      </c>
      <c r="B253" s="37"/>
      <c r="C253" s="38">
        <v>2414</v>
      </c>
      <c r="D253" s="38" t="s">
        <v>245</v>
      </c>
      <c r="E253" s="39" t="s">
        <v>267</v>
      </c>
      <c r="F253" s="39" t="s">
        <v>268</v>
      </c>
      <c r="G253" s="53">
        <v>45959</v>
      </c>
      <c r="H253" s="39" t="s">
        <v>72</v>
      </c>
      <c r="I253" s="37">
        <v>1</v>
      </c>
      <c r="J253" s="37" t="s">
        <v>256</v>
      </c>
      <c r="K253" s="210">
        <f>4066.32+731.93</f>
        <v>4798.25</v>
      </c>
      <c r="L253" s="39">
        <v>3681</v>
      </c>
      <c r="M253" s="150">
        <v>45993</v>
      </c>
    </row>
    <row r="254" spans="1:13" x14ac:dyDescent="0.25">
      <c r="A254" s="37" t="s">
        <v>266</v>
      </c>
      <c r="B254" s="37"/>
      <c r="C254" s="38">
        <v>2415</v>
      </c>
      <c r="D254" s="38" t="s">
        <v>245</v>
      </c>
      <c r="E254" s="39" t="s">
        <v>267</v>
      </c>
      <c r="F254" s="39" t="s">
        <v>269</v>
      </c>
      <c r="G254" s="53">
        <v>45959</v>
      </c>
      <c r="H254" s="39" t="s">
        <v>72</v>
      </c>
      <c r="I254" s="37">
        <v>1</v>
      </c>
      <c r="J254" s="37" t="s">
        <v>256</v>
      </c>
      <c r="K254" s="210">
        <f>4066.32+731.93</f>
        <v>4798.25</v>
      </c>
      <c r="L254" s="39">
        <v>3681</v>
      </c>
      <c r="M254" s="150">
        <v>45993</v>
      </c>
    </row>
    <row r="255" spans="1:13" x14ac:dyDescent="0.25">
      <c r="A255" s="37" t="s">
        <v>266</v>
      </c>
      <c r="B255" s="37"/>
      <c r="C255" s="38">
        <v>2416</v>
      </c>
      <c r="D255" s="38" t="s">
        <v>245</v>
      </c>
      <c r="E255" s="39" t="s">
        <v>267</v>
      </c>
      <c r="F255" s="39" t="s">
        <v>270</v>
      </c>
      <c r="G255" s="53">
        <v>45959</v>
      </c>
      <c r="H255" s="39" t="s">
        <v>72</v>
      </c>
      <c r="I255" s="37">
        <v>1</v>
      </c>
      <c r="J255" s="37" t="s">
        <v>256</v>
      </c>
      <c r="K255" s="210">
        <f>4066.32+731.93</f>
        <v>4798.25</v>
      </c>
      <c r="L255" s="39">
        <v>3683</v>
      </c>
      <c r="M255" s="150">
        <v>45993</v>
      </c>
    </row>
    <row r="256" spans="1:13" x14ac:dyDescent="0.25">
      <c r="A256" s="37" t="s">
        <v>266</v>
      </c>
      <c r="B256" s="37"/>
      <c r="C256" s="38">
        <v>2417</v>
      </c>
      <c r="D256" s="38" t="s">
        <v>245</v>
      </c>
      <c r="E256" s="39" t="s">
        <v>267</v>
      </c>
      <c r="F256" s="39" t="s">
        <v>271</v>
      </c>
      <c r="G256" s="53">
        <v>45959</v>
      </c>
      <c r="H256" s="39" t="s">
        <v>72</v>
      </c>
      <c r="I256" s="37">
        <v>1</v>
      </c>
      <c r="J256" s="37" t="s">
        <v>256</v>
      </c>
      <c r="K256" s="210">
        <f>4066.32+731.93</f>
        <v>4798.25</v>
      </c>
      <c r="L256" s="39">
        <v>3684</v>
      </c>
      <c r="M256" s="150">
        <v>45993</v>
      </c>
    </row>
    <row r="257" spans="1:13" x14ac:dyDescent="0.25">
      <c r="A257" s="37" t="s">
        <v>272</v>
      </c>
      <c r="B257" s="37"/>
      <c r="C257" s="38">
        <v>2418</v>
      </c>
      <c r="D257" s="38" t="s">
        <v>245</v>
      </c>
      <c r="E257" s="39" t="s">
        <v>273</v>
      </c>
      <c r="F257" s="39" t="s">
        <v>274</v>
      </c>
      <c r="G257" s="53">
        <v>45959</v>
      </c>
      <c r="H257" s="39" t="s">
        <v>72</v>
      </c>
      <c r="I257" s="37">
        <v>1</v>
      </c>
      <c r="J257" s="37" t="s">
        <v>256</v>
      </c>
      <c r="K257" s="210">
        <f>2296.32+413.29</f>
        <v>2709.61</v>
      </c>
      <c r="L257" s="39">
        <v>3685</v>
      </c>
      <c r="M257" s="150">
        <v>45993</v>
      </c>
    </row>
    <row r="258" spans="1:13" x14ac:dyDescent="0.25">
      <c r="A258" s="37" t="s">
        <v>272</v>
      </c>
      <c r="B258" s="37"/>
      <c r="C258" s="38">
        <v>2419</v>
      </c>
      <c r="D258" s="38" t="s">
        <v>245</v>
      </c>
      <c r="E258" s="39" t="s">
        <v>273</v>
      </c>
      <c r="F258" s="39" t="s">
        <v>275</v>
      </c>
      <c r="G258" s="53">
        <v>45959</v>
      </c>
      <c r="H258" s="39" t="s">
        <v>72</v>
      </c>
      <c r="I258" s="37">
        <v>1</v>
      </c>
      <c r="J258" s="37" t="s">
        <v>256</v>
      </c>
      <c r="K258" s="210">
        <f>2296.32+413.29</f>
        <v>2709.61</v>
      </c>
      <c r="L258" s="39">
        <v>3686</v>
      </c>
      <c r="M258" s="150">
        <v>45993</v>
      </c>
    </row>
    <row r="259" spans="1:13" x14ac:dyDescent="0.25">
      <c r="A259" s="37" t="s">
        <v>272</v>
      </c>
      <c r="B259" s="37"/>
      <c r="C259" s="38">
        <v>2420</v>
      </c>
      <c r="D259" s="38" t="s">
        <v>245</v>
      </c>
      <c r="E259" s="39" t="s">
        <v>273</v>
      </c>
      <c r="F259" s="39" t="s">
        <v>276</v>
      </c>
      <c r="G259" s="53">
        <v>45959</v>
      </c>
      <c r="H259" s="39" t="s">
        <v>72</v>
      </c>
      <c r="I259" s="37">
        <v>1</v>
      </c>
      <c r="J259" s="37" t="s">
        <v>256</v>
      </c>
      <c r="K259" s="210">
        <f>2296.32+413.29</f>
        <v>2709.61</v>
      </c>
      <c r="L259" s="39">
        <v>3687</v>
      </c>
      <c r="M259" s="150">
        <v>45993</v>
      </c>
    </row>
    <row r="260" spans="1:13" x14ac:dyDescent="0.25">
      <c r="A260" s="37" t="s">
        <v>272</v>
      </c>
      <c r="B260" s="37"/>
      <c r="C260" s="38">
        <v>2421</v>
      </c>
      <c r="D260" s="38" t="s">
        <v>245</v>
      </c>
      <c r="E260" s="39" t="s">
        <v>273</v>
      </c>
      <c r="F260" s="39" t="s">
        <v>277</v>
      </c>
      <c r="G260" s="53">
        <v>45959</v>
      </c>
      <c r="H260" s="39" t="s">
        <v>72</v>
      </c>
      <c r="I260" s="37">
        <v>1</v>
      </c>
      <c r="J260" s="37" t="s">
        <v>256</v>
      </c>
      <c r="K260" s="210">
        <f>2296.32+413.29</f>
        <v>2709.61</v>
      </c>
      <c r="L260" s="39">
        <v>3688</v>
      </c>
      <c r="M260" s="150">
        <v>45993</v>
      </c>
    </row>
    <row r="261" spans="1:13" x14ac:dyDescent="0.25">
      <c r="A261" s="37"/>
      <c r="B261" s="37"/>
      <c r="C261" s="38"/>
      <c r="D261" s="38"/>
      <c r="E261" s="39"/>
      <c r="F261" s="39"/>
      <c r="G261" s="53"/>
      <c r="H261" s="39"/>
      <c r="I261" s="213" t="s">
        <v>278</v>
      </c>
      <c r="J261" s="213"/>
      <c r="K261" s="214">
        <f>SUM(K242:K260)</f>
        <v>114158.25000000003</v>
      </c>
      <c r="L261" s="39"/>
      <c r="M261" s="37"/>
    </row>
    <row r="262" spans="1:13" x14ac:dyDescent="0.25">
      <c r="A262" s="205" t="s">
        <v>4</v>
      </c>
      <c r="B262" s="206" t="s">
        <v>5</v>
      </c>
      <c r="C262" s="207" t="s">
        <v>6</v>
      </c>
      <c r="D262" s="207" t="s">
        <v>7</v>
      </c>
      <c r="E262" s="205" t="s">
        <v>8</v>
      </c>
      <c r="F262" s="205" t="s">
        <v>9</v>
      </c>
      <c r="G262" s="205" t="s">
        <v>10</v>
      </c>
      <c r="H262" s="205" t="s">
        <v>11</v>
      </c>
      <c r="I262" s="205" t="s">
        <v>12</v>
      </c>
      <c r="J262" s="205" t="s">
        <v>13</v>
      </c>
      <c r="K262" s="208" t="s">
        <v>14</v>
      </c>
      <c r="L262" s="205" t="s">
        <v>15</v>
      </c>
      <c r="M262" s="206" t="s">
        <v>16</v>
      </c>
    </row>
    <row r="263" spans="1:13" x14ac:dyDescent="0.25">
      <c r="A263" s="37" t="s">
        <v>279</v>
      </c>
      <c r="B263" s="37"/>
      <c r="C263" s="38">
        <v>2422</v>
      </c>
      <c r="D263" s="38" t="s">
        <v>85</v>
      </c>
      <c r="E263" s="39" t="s">
        <v>85</v>
      </c>
      <c r="F263" s="39" t="s">
        <v>85</v>
      </c>
      <c r="G263" s="150">
        <v>45972</v>
      </c>
      <c r="H263" s="39" t="s">
        <v>280</v>
      </c>
      <c r="I263" s="37">
        <v>1</v>
      </c>
      <c r="J263" s="39" t="s">
        <v>281</v>
      </c>
      <c r="K263" s="210">
        <v>13865</v>
      </c>
      <c r="L263" s="39">
        <v>3689</v>
      </c>
      <c r="M263" s="150">
        <v>45993</v>
      </c>
    </row>
    <row r="264" spans="1:13" x14ac:dyDescent="0.25">
      <c r="A264" s="37" t="s">
        <v>279</v>
      </c>
      <c r="B264" s="37"/>
      <c r="C264" s="38">
        <v>2423</v>
      </c>
      <c r="D264" s="38" t="s">
        <v>85</v>
      </c>
      <c r="E264" s="39" t="s">
        <v>85</v>
      </c>
      <c r="F264" s="39" t="s">
        <v>85</v>
      </c>
      <c r="G264" s="150">
        <v>45972</v>
      </c>
      <c r="H264" s="39" t="s">
        <v>280</v>
      </c>
      <c r="I264" s="37">
        <v>1</v>
      </c>
      <c r="J264" s="39" t="s">
        <v>282</v>
      </c>
      <c r="K264" s="210">
        <v>13865</v>
      </c>
      <c r="L264" s="39">
        <v>3690</v>
      </c>
      <c r="M264" s="150">
        <v>45993</v>
      </c>
    </row>
    <row r="265" spans="1:13" ht="15.75" thickBot="1" x14ac:dyDescent="0.3">
      <c r="A265" s="37"/>
      <c r="B265" s="37"/>
      <c r="C265" s="38"/>
      <c r="D265" s="38"/>
      <c r="E265" s="39"/>
      <c r="F265" s="39"/>
      <c r="G265" s="150"/>
      <c r="H265" s="39"/>
      <c r="I265" s="211" t="s">
        <v>283</v>
      </c>
      <c r="J265" s="211"/>
      <c r="K265" s="214">
        <f>+K263+K264</f>
        <v>27730</v>
      </c>
      <c r="L265" s="39"/>
      <c r="M265" s="37"/>
    </row>
    <row r="266" spans="1:13" ht="32.25" thickBot="1" x14ac:dyDescent="0.55000000000000004">
      <c r="A266" s="37"/>
      <c r="B266" s="37"/>
      <c r="C266" s="37"/>
      <c r="D266" s="37"/>
      <c r="E266" s="37"/>
      <c r="F266" s="37"/>
      <c r="G266" s="37"/>
      <c r="H266" s="118"/>
      <c r="I266" s="215" t="s">
        <v>24</v>
      </c>
      <c r="J266" s="216"/>
      <c r="K266" s="217">
        <f>+K265+K240+K261</f>
        <v>161820.20000000001</v>
      </c>
      <c r="L266" s="49"/>
      <c r="M266" s="37"/>
    </row>
    <row r="267" spans="1:13" ht="15.75" thickBot="1" x14ac:dyDescent="0.3">
      <c r="A267" s="11" t="s">
        <v>4</v>
      </c>
      <c r="B267" s="12" t="s">
        <v>5</v>
      </c>
      <c r="C267" s="13" t="s">
        <v>6</v>
      </c>
      <c r="D267" s="13" t="s">
        <v>7</v>
      </c>
      <c r="E267" s="46" t="s">
        <v>8</v>
      </c>
      <c r="F267" s="13" t="s">
        <v>9</v>
      </c>
      <c r="G267" s="13" t="s">
        <v>10</v>
      </c>
      <c r="H267" s="13" t="s">
        <v>11</v>
      </c>
      <c r="I267" s="13" t="s">
        <v>12</v>
      </c>
      <c r="J267" s="13" t="s">
        <v>13</v>
      </c>
      <c r="K267" s="14" t="s">
        <v>14</v>
      </c>
      <c r="L267" s="13" t="s">
        <v>15</v>
      </c>
      <c r="M267" s="15" t="s">
        <v>16</v>
      </c>
    </row>
    <row r="268" spans="1:13" x14ac:dyDescent="0.25">
      <c r="A268" s="127" t="s">
        <v>284</v>
      </c>
      <c r="B268" s="17"/>
      <c r="C268" s="17">
        <v>2424</v>
      </c>
      <c r="D268" s="166" t="s">
        <v>285</v>
      </c>
      <c r="E268" s="39" t="s">
        <v>286</v>
      </c>
      <c r="F268" s="167" t="s">
        <v>287</v>
      </c>
      <c r="G268" s="18">
        <v>45993</v>
      </c>
      <c r="H268" s="17" t="s">
        <v>288</v>
      </c>
      <c r="I268" s="17">
        <v>1</v>
      </c>
      <c r="J268" s="17" t="s">
        <v>289</v>
      </c>
      <c r="K268" s="218">
        <f>9800+1764</f>
        <v>11564</v>
      </c>
      <c r="L268" s="17">
        <v>3691</v>
      </c>
      <c r="M268" s="20">
        <v>46030</v>
      </c>
    </row>
    <row r="269" spans="1:13" x14ac:dyDescent="0.25">
      <c r="A269" s="128" t="s">
        <v>290</v>
      </c>
      <c r="B269" s="23"/>
      <c r="C269" s="17">
        <v>2425</v>
      </c>
      <c r="D269" s="129" t="s">
        <v>85</v>
      </c>
      <c r="E269" s="129" t="s">
        <v>291</v>
      </c>
      <c r="F269" s="129" t="s">
        <v>85</v>
      </c>
      <c r="G269" s="130">
        <v>45982</v>
      </c>
      <c r="H269" s="129" t="s">
        <v>288</v>
      </c>
      <c r="I269" s="129">
        <v>1</v>
      </c>
      <c r="J269" s="129" t="s">
        <v>30</v>
      </c>
      <c r="K269" s="219">
        <v>8799.98</v>
      </c>
      <c r="L269" s="116">
        <v>3692</v>
      </c>
      <c r="M269" s="59"/>
    </row>
    <row r="270" spans="1:13" x14ac:dyDescent="0.25">
      <c r="A270" s="43" t="s">
        <v>292</v>
      </c>
      <c r="B270" s="37"/>
      <c r="C270" s="17">
        <v>2426</v>
      </c>
      <c r="D270" s="39" t="s">
        <v>293</v>
      </c>
      <c r="E270" s="39" t="s">
        <v>294</v>
      </c>
      <c r="F270" s="39" t="s">
        <v>85</v>
      </c>
      <c r="G270" s="53">
        <v>46008</v>
      </c>
      <c r="H270" s="39" t="s">
        <v>288</v>
      </c>
      <c r="I270" s="39">
        <v>1</v>
      </c>
      <c r="J270" s="39" t="s">
        <v>295</v>
      </c>
      <c r="K270" s="220">
        <v>2861.5</v>
      </c>
      <c r="L270" s="39">
        <v>3693</v>
      </c>
      <c r="M270" s="37"/>
    </row>
    <row r="271" spans="1:13" x14ac:dyDescent="0.25">
      <c r="A271" s="43" t="s">
        <v>292</v>
      </c>
      <c r="B271" s="37"/>
      <c r="C271" s="17">
        <v>2427</v>
      </c>
      <c r="D271" s="39" t="s">
        <v>293</v>
      </c>
      <c r="E271" s="39" t="s">
        <v>294</v>
      </c>
      <c r="F271" s="39" t="s">
        <v>85</v>
      </c>
      <c r="G271" s="53">
        <v>46008</v>
      </c>
      <c r="H271" s="39" t="s">
        <v>288</v>
      </c>
      <c r="I271" s="39">
        <v>1</v>
      </c>
      <c r="J271" s="39" t="s">
        <v>295</v>
      </c>
      <c r="K271" s="220">
        <v>2861.5</v>
      </c>
      <c r="L271" s="39">
        <v>3694</v>
      </c>
      <c r="M271" s="37"/>
    </row>
    <row r="272" spans="1:13" x14ac:dyDescent="0.25">
      <c r="A272" s="39" t="s">
        <v>292</v>
      </c>
      <c r="B272" s="37"/>
      <c r="C272" s="17">
        <v>2428</v>
      </c>
      <c r="D272" s="39" t="s">
        <v>293</v>
      </c>
      <c r="E272" s="39" t="s">
        <v>294</v>
      </c>
      <c r="F272" s="39" t="s">
        <v>85</v>
      </c>
      <c r="G272" s="53">
        <v>46008</v>
      </c>
      <c r="H272" s="39" t="s">
        <v>288</v>
      </c>
      <c r="I272" s="39">
        <v>1</v>
      </c>
      <c r="J272" s="39" t="s">
        <v>295</v>
      </c>
      <c r="K272" s="220">
        <v>2861.5</v>
      </c>
      <c r="L272" s="39">
        <v>3695</v>
      </c>
      <c r="M272" s="37"/>
    </row>
    <row r="273" spans="1:13" ht="15.75" thickBot="1" x14ac:dyDescent="0.3">
      <c r="I273" s="137" t="s">
        <v>23</v>
      </c>
      <c r="J273" s="138"/>
      <c r="K273" s="139">
        <f>SUM(K268:K272)</f>
        <v>28948.48</v>
      </c>
      <c r="L273" s="221"/>
    </row>
    <row r="274" spans="1:13" ht="15.75" thickBot="1" x14ac:dyDescent="0.3">
      <c r="A274" s="11" t="s">
        <v>4</v>
      </c>
      <c r="B274" s="12" t="s">
        <v>5</v>
      </c>
      <c r="C274" s="13" t="s">
        <v>6</v>
      </c>
      <c r="D274" s="13" t="s">
        <v>7</v>
      </c>
      <c r="E274" s="13" t="s">
        <v>8</v>
      </c>
      <c r="F274" s="13" t="s">
        <v>9</v>
      </c>
      <c r="G274" s="13" t="s">
        <v>10</v>
      </c>
      <c r="H274" s="13" t="s">
        <v>11</v>
      </c>
      <c r="I274" s="13" t="s">
        <v>12</v>
      </c>
      <c r="J274" s="222" t="s">
        <v>13</v>
      </c>
      <c r="K274" s="223" t="s">
        <v>14</v>
      </c>
      <c r="L274" s="181" t="s">
        <v>15</v>
      </c>
      <c r="M274" s="15" t="s">
        <v>16</v>
      </c>
    </row>
    <row r="275" spans="1:13" x14ac:dyDescent="0.25">
      <c r="A275" s="128" t="s">
        <v>284</v>
      </c>
      <c r="B275" s="129"/>
      <c r="C275" s="129">
        <v>2429</v>
      </c>
      <c r="D275" s="129" t="s">
        <v>285</v>
      </c>
      <c r="E275" s="129" t="s">
        <v>286</v>
      </c>
      <c r="F275" s="129" t="s">
        <v>296</v>
      </c>
      <c r="G275" s="130">
        <v>45993</v>
      </c>
      <c r="H275" s="129" t="s">
        <v>297</v>
      </c>
      <c r="I275" s="129">
        <v>1</v>
      </c>
      <c r="J275" s="129" t="s">
        <v>289</v>
      </c>
      <c r="K275" s="224">
        <v>11564</v>
      </c>
      <c r="L275" s="129">
        <v>3696</v>
      </c>
      <c r="M275" s="225">
        <v>46030</v>
      </c>
    </row>
    <row r="276" spans="1:13" x14ac:dyDescent="0.25">
      <c r="A276" s="43" t="s">
        <v>290</v>
      </c>
      <c r="B276" s="39"/>
      <c r="C276" s="39">
        <v>2430</v>
      </c>
      <c r="D276" s="39" t="s">
        <v>85</v>
      </c>
      <c r="E276" s="226" t="s">
        <v>85</v>
      </c>
      <c r="F276" s="227" t="s">
        <v>85</v>
      </c>
      <c r="G276" s="53">
        <v>45982</v>
      </c>
      <c r="H276" s="39" t="s">
        <v>297</v>
      </c>
      <c r="I276" s="39">
        <v>1</v>
      </c>
      <c r="J276" s="39" t="s">
        <v>30</v>
      </c>
      <c r="K276" s="228">
        <v>9440</v>
      </c>
      <c r="L276" s="39">
        <v>3697</v>
      </c>
      <c r="M276" s="53"/>
    </row>
    <row r="277" spans="1:13" ht="15.75" thickBot="1" x14ac:dyDescent="0.3">
      <c r="I277" s="137" t="s">
        <v>23</v>
      </c>
      <c r="J277" s="138"/>
      <c r="K277" s="139">
        <f>SUM(K275:K276)</f>
        <v>21004</v>
      </c>
    </row>
    <row r="278" spans="1:13" ht="15.75" thickBot="1" x14ac:dyDescent="0.3">
      <c r="A278" s="11" t="s">
        <v>4</v>
      </c>
      <c r="B278" s="12" t="s">
        <v>5</v>
      </c>
      <c r="C278" s="13" t="s">
        <v>6</v>
      </c>
      <c r="D278" s="13" t="s">
        <v>7</v>
      </c>
      <c r="E278" s="46" t="s">
        <v>8</v>
      </c>
      <c r="F278" s="46" t="s">
        <v>9</v>
      </c>
      <c r="G278" s="13" t="s">
        <v>10</v>
      </c>
      <c r="H278" s="13" t="s">
        <v>11</v>
      </c>
      <c r="I278" s="13" t="s">
        <v>12</v>
      </c>
      <c r="J278" s="13" t="s">
        <v>13</v>
      </c>
      <c r="K278" s="14" t="s">
        <v>14</v>
      </c>
      <c r="L278" s="13" t="s">
        <v>15</v>
      </c>
      <c r="M278" s="15" t="s">
        <v>16</v>
      </c>
    </row>
    <row r="279" spans="1:13" ht="15.75" thickBot="1" x14ac:dyDescent="0.3">
      <c r="A279" s="127" t="s">
        <v>284</v>
      </c>
      <c r="B279" s="17"/>
      <c r="C279" s="17">
        <v>2431</v>
      </c>
      <c r="D279" s="166" t="s">
        <v>285</v>
      </c>
      <c r="E279" s="186" t="s">
        <v>286</v>
      </c>
      <c r="F279" s="17" t="s">
        <v>298</v>
      </c>
      <c r="G279" s="187">
        <v>45993</v>
      </c>
      <c r="H279" s="17" t="s">
        <v>299</v>
      </c>
      <c r="I279" s="17">
        <v>1</v>
      </c>
      <c r="J279" s="17" t="s">
        <v>289</v>
      </c>
      <c r="K279" s="218">
        <v>11564</v>
      </c>
      <c r="L279" s="17">
        <v>3698</v>
      </c>
      <c r="M279" s="20">
        <v>46030</v>
      </c>
    </row>
    <row r="280" spans="1:13" x14ac:dyDescent="0.25">
      <c r="A280" s="127"/>
      <c r="B280" s="17"/>
      <c r="C280" s="17"/>
      <c r="D280" s="17"/>
      <c r="E280" s="17"/>
      <c r="F280" s="17"/>
      <c r="G280" s="18"/>
      <c r="H280" s="166"/>
      <c r="I280" s="188" t="s">
        <v>23</v>
      </c>
      <c r="J280" s="189"/>
      <c r="K280" s="190">
        <f>+K279</f>
        <v>11564</v>
      </c>
      <c r="L280" s="49"/>
      <c r="M280" s="44"/>
    </row>
    <row r="281" spans="1:13" ht="15.75" thickBot="1" x14ac:dyDescent="0.3">
      <c r="A281" s="127"/>
      <c r="B281" s="17"/>
      <c r="C281" s="17"/>
      <c r="D281" s="17"/>
      <c r="E281" s="17"/>
      <c r="F281" s="17"/>
      <c r="G281" s="18"/>
      <c r="H281" s="166"/>
      <c r="I281" s="192"/>
      <c r="J281" s="192"/>
      <c r="K281" s="229"/>
      <c r="L281" s="49"/>
      <c r="M281" s="44"/>
    </row>
    <row r="282" spans="1:13" ht="15.75" thickBot="1" x14ac:dyDescent="0.3">
      <c r="A282" s="11" t="s">
        <v>4</v>
      </c>
      <c r="B282" s="12" t="s">
        <v>5</v>
      </c>
      <c r="C282" s="13" t="s">
        <v>6</v>
      </c>
      <c r="D282" s="13" t="s">
        <v>7</v>
      </c>
      <c r="E282" s="46" t="s">
        <v>8</v>
      </c>
      <c r="F282" s="46" t="s">
        <v>9</v>
      </c>
      <c r="G282" s="13" t="s">
        <v>10</v>
      </c>
      <c r="H282" s="13" t="s">
        <v>11</v>
      </c>
      <c r="I282" s="96" t="s">
        <v>12</v>
      </c>
      <c r="J282" s="96" t="s">
        <v>13</v>
      </c>
      <c r="K282" s="191" t="s">
        <v>14</v>
      </c>
      <c r="L282" s="13" t="s">
        <v>15</v>
      </c>
      <c r="M282" s="15" t="s">
        <v>16</v>
      </c>
    </row>
    <row r="283" spans="1:13" ht="15.75" thickBot="1" x14ac:dyDescent="0.3">
      <c r="A283" s="127" t="s">
        <v>284</v>
      </c>
      <c r="B283" s="17"/>
      <c r="C283" s="17">
        <v>2432</v>
      </c>
      <c r="D283" s="166" t="s">
        <v>285</v>
      </c>
      <c r="E283" s="186" t="s">
        <v>286</v>
      </c>
      <c r="F283" s="186" t="s">
        <v>300</v>
      </c>
      <c r="G283" s="187">
        <v>45993</v>
      </c>
      <c r="H283" s="166" t="s">
        <v>301</v>
      </c>
      <c r="I283" s="192">
        <v>1</v>
      </c>
      <c r="J283" s="17" t="s">
        <v>289</v>
      </c>
      <c r="K283" s="193">
        <v>11564</v>
      </c>
      <c r="L283" s="49">
        <v>3699</v>
      </c>
      <c r="M283" s="20">
        <v>46030</v>
      </c>
    </row>
    <row r="284" spans="1:13" ht="15.75" thickBot="1" x14ac:dyDescent="0.3">
      <c r="A284" s="127"/>
      <c r="B284" s="17"/>
      <c r="C284" s="17"/>
      <c r="D284" s="17"/>
      <c r="E284" s="17"/>
      <c r="F284" s="17"/>
      <c r="G284" s="18"/>
      <c r="H284" s="166"/>
      <c r="I284" s="194" t="s">
        <v>23</v>
      </c>
      <c r="J284" s="195"/>
      <c r="K284" s="196">
        <f>+K283</f>
        <v>11564</v>
      </c>
      <c r="L284" s="49"/>
      <c r="M284" s="44"/>
    </row>
    <row r="285" spans="1:13" ht="15.75" thickBot="1" x14ac:dyDescent="0.3">
      <c r="A285" s="11" t="s">
        <v>4</v>
      </c>
      <c r="B285" s="12" t="s">
        <v>5</v>
      </c>
      <c r="C285" s="13" t="s">
        <v>6</v>
      </c>
      <c r="D285" s="13" t="s">
        <v>7</v>
      </c>
      <c r="E285" s="46" t="s">
        <v>8</v>
      </c>
      <c r="F285" s="46" t="s">
        <v>9</v>
      </c>
      <c r="G285" s="13" t="s">
        <v>10</v>
      </c>
      <c r="H285" s="13" t="s">
        <v>11</v>
      </c>
      <c r="I285" s="96" t="s">
        <v>12</v>
      </c>
      <c r="J285" s="96" t="s">
        <v>13</v>
      </c>
      <c r="K285" s="191" t="s">
        <v>14</v>
      </c>
      <c r="L285" s="13" t="s">
        <v>15</v>
      </c>
      <c r="M285" s="15" t="s">
        <v>16</v>
      </c>
    </row>
    <row r="286" spans="1:13" x14ac:dyDescent="0.25">
      <c r="A286" s="128" t="s">
        <v>284</v>
      </c>
      <c r="B286" s="129"/>
      <c r="C286" s="129">
        <v>2433</v>
      </c>
      <c r="D286" s="230" t="s">
        <v>285</v>
      </c>
      <c r="E286" s="231" t="s">
        <v>286</v>
      </c>
      <c r="F286" s="232" t="s">
        <v>302</v>
      </c>
      <c r="G286" s="233">
        <v>45993</v>
      </c>
      <c r="H286" s="230" t="s">
        <v>303</v>
      </c>
      <c r="I286" s="234">
        <v>1</v>
      </c>
      <c r="J286" s="129" t="s">
        <v>289</v>
      </c>
      <c r="K286" s="235">
        <v>11564</v>
      </c>
      <c r="L286" s="49">
        <v>3700</v>
      </c>
      <c r="M286" s="20"/>
    </row>
    <row r="287" spans="1:13" x14ac:dyDescent="0.25">
      <c r="A287" s="43" t="s">
        <v>304</v>
      </c>
      <c r="B287" s="39"/>
      <c r="C287" s="39">
        <v>2434</v>
      </c>
      <c r="D287" s="39" t="s">
        <v>85</v>
      </c>
      <c r="E287" s="226" t="s">
        <v>85</v>
      </c>
      <c r="F287" s="227" t="s">
        <v>85</v>
      </c>
      <c r="G287" s="53">
        <v>45982</v>
      </c>
      <c r="H287" s="39" t="s">
        <v>303</v>
      </c>
      <c r="I287" s="236">
        <v>1</v>
      </c>
      <c r="J287" s="39" t="s">
        <v>30</v>
      </c>
      <c r="K287" s="220">
        <v>6796.8</v>
      </c>
      <c r="L287" s="49">
        <v>3701</v>
      </c>
      <c r="M287" s="20"/>
    </row>
    <row r="288" spans="1:13" ht="15.75" thickBot="1" x14ac:dyDescent="0.3">
      <c r="A288" s="43" t="s">
        <v>304</v>
      </c>
      <c r="B288" s="39"/>
      <c r="C288" s="39">
        <v>2435</v>
      </c>
      <c r="D288" s="39" t="s">
        <v>85</v>
      </c>
      <c r="E288" s="226" t="s">
        <v>85</v>
      </c>
      <c r="F288" s="227" t="s">
        <v>85</v>
      </c>
      <c r="G288" s="53">
        <v>45982</v>
      </c>
      <c r="H288" s="39" t="s">
        <v>303</v>
      </c>
      <c r="I288" s="237">
        <v>1</v>
      </c>
      <c r="J288" s="116" t="s">
        <v>30</v>
      </c>
      <c r="K288" s="219">
        <v>6796.8</v>
      </c>
      <c r="L288" s="49">
        <v>3702</v>
      </c>
      <c r="M288" s="20"/>
    </row>
    <row r="289" spans="1:13" ht="15.75" thickBot="1" x14ac:dyDescent="0.3">
      <c r="A289" s="127"/>
      <c r="B289" s="17"/>
      <c r="C289" s="17"/>
      <c r="D289" s="17"/>
      <c r="E289" s="17"/>
      <c r="F289" s="17"/>
      <c r="G289" s="18"/>
      <c r="H289" s="166"/>
      <c r="I289" s="140" t="s">
        <v>23</v>
      </c>
      <c r="J289" s="238"/>
      <c r="K289" s="239">
        <f>+K286+K287+K288</f>
        <v>25157.599999999999</v>
      </c>
      <c r="L289" s="198"/>
      <c r="M289" s="44"/>
    </row>
    <row r="290" spans="1:13" ht="15.75" thickBot="1" x14ac:dyDescent="0.3">
      <c r="A290" s="11" t="s">
        <v>4</v>
      </c>
      <c r="B290" s="12" t="s">
        <v>5</v>
      </c>
      <c r="C290" s="13" t="s">
        <v>6</v>
      </c>
      <c r="D290" s="13" t="s">
        <v>7</v>
      </c>
      <c r="E290" s="13" t="s">
        <v>8</v>
      </c>
      <c r="F290" s="13" t="s">
        <v>9</v>
      </c>
      <c r="G290" s="13" t="s">
        <v>10</v>
      </c>
      <c r="H290" s="13" t="s">
        <v>11</v>
      </c>
      <c r="I290" s="96" t="s">
        <v>12</v>
      </c>
      <c r="J290" s="96" t="s">
        <v>13</v>
      </c>
      <c r="K290" s="191" t="s">
        <v>14</v>
      </c>
      <c r="L290" s="13" t="s">
        <v>15</v>
      </c>
      <c r="M290" s="15" t="s">
        <v>16</v>
      </c>
    </row>
    <row r="291" spans="1:13" x14ac:dyDescent="0.25">
      <c r="A291" s="127" t="s">
        <v>304</v>
      </c>
      <c r="B291" s="17"/>
      <c r="C291" s="17">
        <v>2436</v>
      </c>
      <c r="D291" s="39" t="s">
        <v>85</v>
      </c>
      <c r="E291" s="226" t="s">
        <v>85</v>
      </c>
      <c r="F291" s="227" t="s">
        <v>85</v>
      </c>
      <c r="G291" s="18">
        <v>45982</v>
      </c>
      <c r="H291" s="17" t="s">
        <v>305</v>
      </c>
      <c r="I291" s="17">
        <v>1</v>
      </c>
      <c r="J291" s="39" t="s">
        <v>30</v>
      </c>
      <c r="K291" s="218">
        <v>6796.8</v>
      </c>
      <c r="L291" s="39">
        <v>3703</v>
      </c>
      <c r="M291" s="20"/>
    </row>
    <row r="292" spans="1:13" ht="15.75" thickBot="1" x14ac:dyDescent="0.3">
      <c r="A292" s="127" t="s">
        <v>304</v>
      </c>
      <c r="B292" s="17"/>
      <c r="C292" s="17">
        <v>2437</v>
      </c>
      <c r="D292" s="39" t="s">
        <v>85</v>
      </c>
      <c r="E292" s="226" t="s">
        <v>85</v>
      </c>
      <c r="F292" s="227" t="s">
        <v>85</v>
      </c>
      <c r="G292" s="18">
        <v>45982</v>
      </c>
      <c r="H292" s="17" t="s">
        <v>305</v>
      </c>
      <c r="I292" s="17">
        <v>1</v>
      </c>
      <c r="J292" s="39" t="s">
        <v>30</v>
      </c>
      <c r="K292" s="218">
        <v>6796.8</v>
      </c>
      <c r="L292" s="39">
        <v>3704</v>
      </c>
      <c r="M292" s="199"/>
    </row>
    <row r="293" spans="1:13" ht="15.75" thickBot="1" x14ac:dyDescent="0.3">
      <c r="A293" s="127"/>
      <c r="B293" s="17"/>
      <c r="C293" s="17"/>
      <c r="D293" s="17"/>
      <c r="E293" s="17"/>
      <c r="F293" s="17"/>
      <c r="G293" s="18"/>
      <c r="H293" s="17"/>
      <c r="I293" s="194" t="s">
        <v>23</v>
      </c>
      <c r="J293" s="195"/>
      <c r="K293" s="196">
        <f>+K292+K291</f>
        <v>13593.6</v>
      </c>
      <c r="L293" s="39"/>
      <c r="M293" s="44"/>
    </row>
    <row r="294" spans="1:13" ht="15.75" thickBot="1" x14ac:dyDescent="0.3">
      <c r="A294" s="11" t="s">
        <v>4</v>
      </c>
      <c r="B294" s="12" t="s">
        <v>5</v>
      </c>
      <c r="C294" s="13" t="s">
        <v>6</v>
      </c>
      <c r="D294" s="13" t="s">
        <v>7</v>
      </c>
      <c r="E294" s="13" t="s">
        <v>8</v>
      </c>
      <c r="F294" s="13" t="s">
        <v>9</v>
      </c>
      <c r="G294" s="13" t="s">
        <v>10</v>
      </c>
      <c r="H294" s="13" t="s">
        <v>11</v>
      </c>
      <c r="I294" s="46" t="s">
        <v>12</v>
      </c>
      <c r="J294" s="13" t="s">
        <v>13</v>
      </c>
      <c r="K294" s="14" t="s">
        <v>14</v>
      </c>
      <c r="L294" s="13" t="s">
        <v>15</v>
      </c>
      <c r="M294" s="15" t="s">
        <v>16</v>
      </c>
    </row>
    <row r="295" spans="1:13" x14ac:dyDescent="0.25">
      <c r="A295" s="127" t="s">
        <v>304</v>
      </c>
      <c r="B295" s="132"/>
      <c r="C295" s="132">
        <v>2438</v>
      </c>
      <c r="D295" s="39" t="s">
        <v>85</v>
      </c>
      <c r="E295" s="226" t="s">
        <v>85</v>
      </c>
      <c r="F295" s="227" t="s">
        <v>85</v>
      </c>
      <c r="G295" s="18">
        <v>45982</v>
      </c>
      <c r="H295" s="132" t="s">
        <v>306</v>
      </c>
      <c r="I295" s="132">
        <v>1</v>
      </c>
      <c r="J295" s="132" t="s">
        <v>220</v>
      </c>
      <c r="K295" s="240">
        <v>6796.8</v>
      </c>
      <c r="L295" s="132">
        <v>3705</v>
      </c>
      <c r="M295" s="199"/>
    </row>
    <row r="296" spans="1:13" x14ac:dyDescent="0.25">
      <c r="A296" s="127" t="s">
        <v>304</v>
      </c>
      <c r="B296" s="143"/>
      <c r="C296" s="132">
        <v>2439</v>
      </c>
      <c r="D296" s="39" t="s">
        <v>85</v>
      </c>
      <c r="E296" s="226" t="s">
        <v>85</v>
      </c>
      <c r="F296" s="227" t="s">
        <v>85</v>
      </c>
      <c r="G296" s="18">
        <v>45982</v>
      </c>
      <c r="H296" s="132" t="s">
        <v>306</v>
      </c>
      <c r="I296" s="132">
        <v>1</v>
      </c>
      <c r="J296" s="132" t="s">
        <v>220</v>
      </c>
      <c r="K296" s="240">
        <v>6796.8</v>
      </c>
      <c r="L296" s="132">
        <v>3706</v>
      </c>
      <c r="M296" s="199"/>
    </row>
    <row r="297" spans="1:13" x14ac:dyDescent="0.25">
      <c r="A297" s="127" t="s">
        <v>304</v>
      </c>
      <c r="B297" s="143"/>
      <c r="C297" s="132">
        <v>2440</v>
      </c>
      <c r="D297" s="39" t="s">
        <v>85</v>
      </c>
      <c r="E297" s="226" t="s">
        <v>85</v>
      </c>
      <c r="F297" s="227" t="s">
        <v>85</v>
      </c>
      <c r="G297" s="18">
        <v>45982</v>
      </c>
      <c r="H297" s="132" t="s">
        <v>306</v>
      </c>
      <c r="I297" s="146">
        <v>1</v>
      </c>
      <c r="J297" s="132" t="s">
        <v>220</v>
      </c>
      <c r="K297" s="240">
        <v>6796.8</v>
      </c>
      <c r="L297" s="132">
        <v>3707</v>
      </c>
      <c r="M297" s="153"/>
    </row>
    <row r="298" spans="1:13" x14ac:dyDescent="0.25">
      <c r="A298" s="127" t="s">
        <v>304</v>
      </c>
      <c r="B298" s="143"/>
      <c r="C298" s="132">
        <v>2441</v>
      </c>
      <c r="D298" s="39" t="s">
        <v>85</v>
      </c>
      <c r="E298" s="226" t="s">
        <v>85</v>
      </c>
      <c r="F298" s="227" t="s">
        <v>85</v>
      </c>
      <c r="G298" s="18">
        <v>45982</v>
      </c>
      <c r="H298" s="241" t="s">
        <v>306</v>
      </c>
      <c r="I298" s="39">
        <v>1</v>
      </c>
      <c r="J298" s="135" t="s">
        <v>220</v>
      </c>
      <c r="K298" s="240">
        <v>6796.8</v>
      </c>
      <c r="L298" s="132">
        <v>3708</v>
      </c>
      <c r="M298" s="153"/>
    </row>
    <row r="299" spans="1:13" ht="15.75" thickBot="1" x14ac:dyDescent="0.3">
      <c r="A299" s="131"/>
      <c r="B299" s="143"/>
      <c r="C299" s="132"/>
      <c r="D299" s="200"/>
      <c r="E299" s="200"/>
      <c r="F299" s="200"/>
      <c r="G299" s="134"/>
      <c r="H299" s="132"/>
      <c r="I299" s="201" t="s">
        <v>23</v>
      </c>
      <c r="J299" s="202"/>
      <c r="K299" s="203">
        <f>+K295+K296+K297+K298</f>
        <v>27187.200000000001</v>
      </c>
      <c r="L299" s="132"/>
      <c r="M299" s="153"/>
    </row>
    <row r="300" spans="1:13" x14ac:dyDescent="0.25">
      <c r="A300" s="45" t="s">
        <v>4</v>
      </c>
      <c r="B300" s="172" t="s">
        <v>5</v>
      </c>
      <c r="C300" s="46" t="s">
        <v>6</v>
      </c>
      <c r="D300" s="46" t="s">
        <v>7</v>
      </c>
      <c r="E300" s="46" t="s">
        <v>8</v>
      </c>
      <c r="F300" s="46" t="s">
        <v>9</v>
      </c>
      <c r="G300" s="46" t="s">
        <v>10</v>
      </c>
      <c r="H300" s="46" t="s">
        <v>11</v>
      </c>
      <c r="I300" s="46" t="s">
        <v>12</v>
      </c>
      <c r="J300" s="46" t="s">
        <v>13</v>
      </c>
      <c r="K300" s="168" t="s">
        <v>14</v>
      </c>
      <c r="L300" s="46" t="s">
        <v>15</v>
      </c>
      <c r="M300" s="174" t="s">
        <v>16</v>
      </c>
    </row>
    <row r="301" spans="1:13" x14ac:dyDescent="0.25">
      <c r="A301" s="127" t="s">
        <v>304</v>
      </c>
      <c r="B301" s="242"/>
      <c r="C301" s="243">
        <v>2442</v>
      </c>
      <c r="D301" s="39" t="s">
        <v>85</v>
      </c>
      <c r="E301" s="226" t="s">
        <v>85</v>
      </c>
      <c r="F301" s="227" t="s">
        <v>85</v>
      </c>
      <c r="G301" s="18">
        <v>45982</v>
      </c>
      <c r="H301" s="176" t="s">
        <v>307</v>
      </c>
      <c r="I301" s="243">
        <v>1</v>
      </c>
      <c r="J301" s="243" t="s">
        <v>220</v>
      </c>
      <c r="K301" s="244">
        <v>6796.8</v>
      </c>
      <c r="L301" s="243">
        <v>3709</v>
      </c>
      <c r="M301" s="242"/>
    </row>
    <row r="302" spans="1:13" x14ac:dyDescent="0.25">
      <c r="A302" s="127" t="s">
        <v>304</v>
      </c>
      <c r="B302" s="242"/>
      <c r="C302" s="243">
        <v>2443</v>
      </c>
      <c r="D302" s="39" t="s">
        <v>85</v>
      </c>
      <c r="E302" s="226" t="s">
        <v>85</v>
      </c>
      <c r="F302" s="227" t="s">
        <v>85</v>
      </c>
      <c r="G302" s="18">
        <v>45982</v>
      </c>
      <c r="H302" s="176" t="s">
        <v>307</v>
      </c>
      <c r="I302" s="243">
        <v>1</v>
      </c>
      <c r="J302" s="243" t="s">
        <v>220</v>
      </c>
      <c r="K302" s="244">
        <v>6796.8</v>
      </c>
      <c r="L302" s="243">
        <v>3710</v>
      </c>
      <c r="M302" s="242"/>
    </row>
    <row r="303" spans="1:13" x14ac:dyDescent="0.25">
      <c r="A303" s="127" t="s">
        <v>304</v>
      </c>
      <c r="B303" s="245"/>
      <c r="C303" s="243">
        <v>2444</v>
      </c>
      <c r="D303" s="39" t="s">
        <v>85</v>
      </c>
      <c r="E303" s="226" t="s">
        <v>85</v>
      </c>
      <c r="F303" s="227" t="s">
        <v>85</v>
      </c>
      <c r="G303" s="18">
        <v>45982</v>
      </c>
      <c r="H303" s="176" t="s">
        <v>307</v>
      </c>
      <c r="I303" s="9">
        <v>1</v>
      </c>
      <c r="J303" s="176" t="s">
        <v>220</v>
      </c>
      <c r="K303" s="240">
        <v>6796.8</v>
      </c>
      <c r="L303" s="176">
        <v>3711</v>
      </c>
      <c r="M303" s="245"/>
    </row>
    <row r="304" spans="1:13" x14ac:dyDescent="0.25">
      <c r="A304" s="127" t="s">
        <v>304</v>
      </c>
      <c r="B304" s="143"/>
      <c r="C304" s="243">
        <v>2445</v>
      </c>
      <c r="D304" s="39" t="s">
        <v>85</v>
      </c>
      <c r="E304" s="226" t="s">
        <v>85</v>
      </c>
      <c r="F304" s="227" t="s">
        <v>85</v>
      </c>
      <c r="G304" s="18">
        <v>45982</v>
      </c>
      <c r="H304" s="176" t="s">
        <v>307</v>
      </c>
      <c r="I304" s="146">
        <v>1</v>
      </c>
      <c r="J304" s="146" t="s">
        <v>220</v>
      </c>
      <c r="K304" s="246">
        <v>6796.8</v>
      </c>
      <c r="L304" s="132">
        <v>3712</v>
      </c>
      <c r="M304" s="143"/>
    </row>
    <row r="305" spans="1:13" x14ac:dyDescent="0.25">
      <c r="A305" s="127" t="s">
        <v>290</v>
      </c>
      <c r="B305" s="245"/>
      <c r="C305" s="243">
        <v>2446</v>
      </c>
      <c r="D305" s="17" t="s">
        <v>85</v>
      </c>
      <c r="E305" s="17" t="s">
        <v>308</v>
      </c>
      <c r="F305" s="17" t="s">
        <v>85</v>
      </c>
      <c r="G305" s="18">
        <v>45982</v>
      </c>
      <c r="H305" s="176" t="s">
        <v>307</v>
      </c>
      <c r="I305" s="39">
        <v>1</v>
      </c>
      <c r="J305" s="146" t="s">
        <v>220</v>
      </c>
      <c r="K305" s="220">
        <v>8799.98</v>
      </c>
      <c r="L305" s="247">
        <v>3713</v>
      </c>
      <c r="M305" s="245"/>
    </row>
    <row r="306" spans="1:13" x14ac:dyDescent="0.25">
      <c r="A306" s="127" t="s">
        <v>290</v>
      </c>
      <c r="B306" s="245"/>
      <c r="C306" s="243">
        <v>2447</v>
      </c>
      <c r="D306" s="17" t="s">
        <v>85</v>
      </c>
      <c r="E306" s="17" t="s">
        <v>308</v>
      </c>
      <c r="F306" s="17" t="s">
        <v>85</v>
      </c>
      <c r="G306" s="18">
        <v>45982</v>
      </c>
      <c r="H306" s="176" t="s">
        <v>307</v>
      </c>
      <c r="I306" s="39">
        <v>1</v>
      </c>
      <c r="J306" s="146" t="s">
        <v>220</v>
      </c>
      <c r="K306" s="220">
        <v>8799.98</v>
      </c>
      <c r="L306" s="247">
        <v>3714</v>
      </c>
      <c r="M306" s="245"/>
    </row>
    <row r="307" spans="1:13" x14ac:dyDescent="0.25">
      <c r="A307" s="127" t="s">
        <v>290</v>
      </c>
      <c r="B307" s="245"/>
      <c r="C307" s="243">
        <v>2448</v>
      </c>
      <c r="D307" s="17" t="s">
        <v>85</v>
      </c>
      <c r="E307" s="17" t="s">
        <v>308</v>
      </c>
      <c r="F307" s="17" t="s">
        <v>85</v>
      </c>
      <c r="G307" s="18">
        <v>45982</v>
      </c>
      <c r="H307" s="176" t="s">
        <v>307</v>
      </c>
      <c r="I307" s="39">
        <v>1</v>
      </c>
      <c r="J307" s="146" t="s">
        <v>220</v>
      </c>
      <c r="K307" s="220">
        <v>8799.98</v>
      </c>
      <c r="L307" s="247">
        <v>3715</v>
      </c>
      <c r="M307" s="245"/>
    </row>
    <row r="308" spans="1:13" x14ac:dyDescent="0.25">
      <c r="A308" s="127" t="s">
        <v>290</v>
      </c>
      <c r="B308" s="245"/>
      <c r="C308" s="243">
        <v>2449</v>
      </c>
      <c r="D308" s="17" t="s">
        <v>85</v>
      </c>
      <c r="E308" s="17" t="s">
        <v>308</v>
      </c>
      <c r="F308" s="17" t="s">
        <v>85</v>
      </c>
      <c r="G308" s="18">
        <v>45982</v>
      </c>
      <c r="H308" s="176" t="s">
        <v>307</v>
      </c>
      <c r="I308" s="39">
        <v>1</v>
      </c>
      <c r="J308" s="146" t="s">
        <v>220</v>
      </c>
      <c r="K308" s="220">
        <v>8799.98</v>
      </c>
      <c r="L308" s="247">
        <v>3716</v>
      </c>
      <c r="M308" s="245"/>
    </row>
    <row r="309" spans="1:13" x14ac:dyDescent="0.25">
      <c r="A309" s="127" t="s">
        <v>290</v>
      </c>
      <c r="B309" s="245"/>
      <c r="C309" s="243">
        <v>2450</v>
      </c>
      <c r="D309" s="17" t="s">
        <v>85</v>
      </c>
      <c r="E309" s="17" t="s">
        <v>308</v>
      </c>
      <c r="F309" s="17" t="s">
        <v>85</v>
      </c>
      <c r="G309" s="18">
        <v>45982</v>
      </c>
      <c r="H309" s="176" t="s">
        <v>307</v>
      </c>
      <c r="I309" s="39">
        <v>1</v>
      </c>
      <c r="J309" s="146" t="s">
        <v>220</v>
      </c>
      <c r="K309" s="220">
        <v>8799.98</v>
      </c>
      <c r="L309" s="247">
        <v>3717</v>
      </c>
      <c r="M309" s="245"/>
    </row>
    <row r="310" spans="1:13" x14ac:dyDescent="0.25">
      <c r="A310" s="127" t="s">
        <v>290</v>
      </c>
      <c r="B310" s="245"/>
      <c r="C310" s="243">
        <v>2451</v>
      </c>
      <c r="D310" s="17" t="s">
        <v>85</v>
      </c>
      <c r="E310" s="17" t="s">
        <v>308</v>
      </c>
      <c r="F310" s="17" t="s">
        <v>85</v>
      </c>
      <c r="G310" s="18">
        <v>45982</v>
      </c>
      <c r="H310" s="176" t="s">
        <v>307</v>
      </c>
      <c r="I310" s="39">
        <v>1</v>
      </c>
      <c r="J310" s="146" t="s">
        <v>220</v>
      </c>
      <c r="K310" s="220">
        <v>8799.98</v>
      </c>
      <c r="L310" s="247">
        <v>3718</v>
      </c>
      <c r="M310" s="245"/>
    </row>
    <row r="311" spans="1:13" x14ac:dyDescent="0.25">
      <c r="A311" s="127" t="s">
        <v>290</v>
      </c>
      <c r="B311" s="245"/>
      <c r="C311" s="243">
        <v>2452</v>
      </c>
      <c r="D311" s="17" t="s">
        <v>85</v>
      </c>
      <c r="E311" s="17" t="s">
        <v>308</v>
      </c>
      <c r="F311" s="17" t="s">
        <v>85</v>
      </c>
      <c r="G311" s="18">
        <v>45982</v>
      </c>
      <c r="H311" s="176" t="s">
        <v>307</v>
      </c>
      <c r="I311" s="9">
        <v>1</v>
      </c>
      <c r="J311" s="146" t="s">
        <v>220</v>
      </c>
      <c r="K311" s="220">
        <v>8799.98</v>
      </c>
      <c r="L311" s="247">
        <v>3719</v>
      </c>
      <c r="M311" s="245"/>
    </row>
    <row r="312" spans="1:13" x14ac:dyDescent="0.25">
      <c r="A312" s="127" t="s">
        <v>290</v>
      </c>
      <c r="B312" s="245"/>
      <c r="C312" s="243">
        <v>2453</v>
      </c>
      <c r="D312" s="17" t="s">
        <v>85</v>
      </c>
      <c r="E312" s="17" t="s">
        <v>291</v>
      </c>
      <c r="F312" s="17" t="s">
        <v>85</v>
      </c>
      <c r="G312" s="18">
        <v>45982</v>
      </c>
      <c r="H312" s="176" t="s">
        <v>307</v>
      </c>
      <c r="I312" s="39">
        <v>1</v>
      </c>
      <c r="J312" s="146" t="s">
        <v>220</v>
      </c>
      <c r="K312" s="248">
        <v>22800</v>
      </c>
      <c r="L312" s="247">
        <v>3720</v>
      </c>
      <c r="M312" s="245"/>
    </row>
    <row r="313" spans="1:13" x14ac:dyDescent="0.25">
      <c r="A313" s="127" t="s">
        <v>290</v>
      </c>
      <c r="B313" s="245"/>
      <c r="C313" s="243">
        <v>2454</v>
      </c>
      <c r="D313" s="17" t="s">
        <v>85</v>
      </c>
      <c r="E313" s="17" t="s">
        <v>291</v>
      </c>
      <c r="F313" s="17" t="s">
        <v>85</v>
      </c>
      <c r="G313" s="18">
        <v>45982</v>
      </c>
      <c r="H313" s="176" t="s">
        <v>307</v>
      </c>
      <c r="I313" s="39">
        <v>1</v>
      </c>
      <c r="J313" s="146" t="s">
        <v>220</v>
      </c>
      <c r="K313" s="248">
        <v>22800</v>
      </c>
      <c r="L313" s="247">
        <v>3721</v>
      </c>
      <c r="M313" s="245"/>
    </row>
    <row r="314" spans="1:13" x14ac:dyDescent="0.25">
      <c r="A314" s="127" t="s">
        <v>290</v>
      </c>
      <c r="B314" s="245"/>
      <c r="C314" s="243">
        <v>2455</v>
      </c>
      <c r="D314" s="17" t="s">
        <v>85</v>
      </c>
      <c r="E314" s="17" t="s">
        <v>291</v>
      </c>
      <c r="F314" s="17" t="s">
        <v>85</v>
      </c>
      <c r="G314" s="18">
        <v>45982</v>
      </c>
      <c r="H314" s="176" t="s">
        <v>307</v>
      </c>
      <c r="I314" s="39">
        <v>1</v>
      </c>
      <c r="J314" s="146" t="s">
        <v>220</v>
      </c>
      <c r="K314" s="248">
        <v>22800</v>
      </c>
      <c r="L314" s="247">
        <v>3722</v>
      </c>
      <c r="M314" s="245"/>
    </row>
    <row r="315" spans="1:13" x14ac:dyDescent="0.25">
      <c r="A315" s="127" t="s">
        <v>290</v>
      </c>
      <c r="B315" s="245"/>
      <c r="C315" s="243">
        <v>2456</v>
      </c>
      <c r="D315" s="17" t="s">
        <v>85</v>
      </c>
      <c r="E315" s="17" t="s">
        <v>291</v>
      </c>
      <c r="F315" s="17" t="s">
        <v>85</v>
      </c>
      <c r="G315" s="18">
        <v>45982</v>
      </c>
      <c r="H315" s="176" t="s">
        <v>307</v>
      </c>
      <c r="I315" s="39">
        <v>1</v>
      </c>
      <c r="J315" s="146" t="s">
        <v>220</v>
      </c>
      <c r="K315" s="248">
        <v>22800</v>
      </c>
      <c r="L315" s="247">
        <v>3723</v>
      </c>
      <c r="M315" s="245"/>
    </row>
    <row r="316" spans="1:13" x14ac:dyDescent="0.25">
      <c r="A316" s="127" t="s">
        <v>290</v>
      </c>
      <c r="B316" s="245"/>
      <c r="C316" s="243">
        <v>2457</v>
      </c>
      <c r="D316" s="17" t="s">
        <v>85</v>
      </c>
      <c r="E316" s="17" t="s">
        <v>291</v>
      </c>
      <c r="F316" s="17" t="s">
        <v>85</v>
      </c>
      <c r="G316" s="18">
        <v>45982</v>
      </c>
      <c r="H316" s="176" t="s">
        <v>307</v>
      </c>
      <c r="I316" s="39">
        <v>1</v>
      </c>
      <c r="J316" s="146" t="s">
        <v>220</v>
      </c>
      <c r="K316" s="248">
        <v>22800</v>
      </c>
      <c r="L316" s="247">
        <v>3724</v>
      </c>
      <c r="M316" s="245"/>
    </row>
    <row r="317" spans="1:13" ht="15.75" thickBot="1" x14ac:dyDescent="0.3">
      <c r="A317" s="127" t="s">
        <v>290</v>
      </c>
      <c r="B317" s="245"/>
      <c r="C317" s="243">
        <v>2458</v>
      </c>
      <c r="D317" s="17" t="s">
        <v>85</v>
      </c>
      <c r="E317" s="17" t="s">
        <v>291</v>
      </c>
      <c r="F317" s="17" t="s">
        <v>85</v>
      </c>
      <c r="G317" s="18">
        <v>45982</v>
      </c>
      <c r="H317" s="176" t="s">
        <v>307</v>
      </c>
      <c r="I317" s="9">
        <v>1</v>
      </c>
      <c r="J317" s="146" t="s">
        <v>220</v>
      </c>
      <c r="K317" s="248">
        <v>22800</v>
      </c>
      <c r="L317" s="176">
        <v>3725</v>
      </c>
      <c r="M317" s="245"/>
    </row>
    <row r="318" spans="1:13" ht="15.75" thickBot="1" x14ac:dyDescent="0.3">
      <c r="I318" s="28" t="s">
        <v>23</v>
      </c>
      <c r="J318" s="29"/>
      <c r="K318" s="249">
        <f>SUM(K301:K317)</f>
        <v>225587.06</v>
      </c>
      <c r="L318" s="35"/>
    </row>
    <row r="319" spans="1:13" ht="15.75" thickBot="1" x14ac:dyDescent="0.3">
      <c r="A319" s="11" t="s">
        <v>4</v>
      </c>
      <c r="B319" s="12" t="s">
        <v>5</v>
      </c>
      <c r="C319" s="13" t="s">
        <v>6</v>
      </c>
      <c r="D319" s="13" t="s">
        <v>7</v>
      </c>
      <c r="E319" s="13" t="s">
        <v>8</v>
      </c>
      <c r="F319" s="13" t="s">
        <v>9</v>
      </c>
      <c r="G319" s="13" t="s">
        <v>10</v>
      </c>
      <c r="H319" s="13" t="s">
        <v>11</v>
      </c>
      <c r="I319" s="13" t="s">
        <v>12</v>
      </c>
      <c r="J319" s="13" t="s">
        <v>13</v>
      </c>
      <c r="K319" s="14" t="s">
        <v>14</v>
      </c>
      <c r="L319" s="13" t="s">
        <v>15</v>
      </c>
      <c r="M319" s="15" t="s">
        <v>16</v>
      </c>
    </row>
    <row r="320" spans="1:13" x14ac:dyDescent="0.25">
      <c r="A320" s="127" t="s">
        <v>290</v>
      </c>
      <c r="B320" s="245"/>
      <c r="C320" s="176">
        <v>2459</v>
      </c>
      <c r="D320" s="17" t="s">
        <v>85</v>
      </c>
      <c r="E320" s="17" t="s">
        <v>291</v>
      </c>
      <c r="F320" s="17" t="s">
        <v>85</v>
      </c>
      <c r="G320" s="18">
        <v>45982</v>
      </c>
      <c r="H320" s="17" t="s">
        <v>309</v>
      </c>
      <c r="I320" s="17">
        <v>1</v>
      </c>
      <c r="J320" s="146" t="s">
        <v>220</v>
      </c>
      <c r="K320" s="248">
        <v>22800</v>
      </c>
      <c r="L320" s="17">
        <v>3726</v>
      </c>
      <c r="M320" s="20"/>
    </row>
    <row r="321" spans="1:13" x14ac:dyDescent="0.25">
      <c r="A321" s="127" t="s">
        <v>290</v>
      </c>
      <c r="B321" s="245"/>
      <c r="C321" s="176">
        <v>2460</v>
      </c>
      <c r="D321" s="17" t="s">
        <v>85</v>
      </c>
      <c r="E321" s="17" t="s">
        <v>291</v>
      </c>
      <c r="F321" s="17" t="s">
        <v>85</v>
      </c>
      <c r="G321" s="18">
        <v>45982</v>
      </c>
      <c r="H321" s="129" t="s">
        <v>309</v>
      </c>
      <c r="I321" s="17">
        <v>1</v>
      </c>
      <c r="J321" s="146" t="s">
        <v>220</v>
      </c>
      <c r="K321" s="248">
        <v>22800</v>
      </c>
      <c r="L321" s="17">
        <v>3727</v>
      </c>
      <c r="M321" s="20"/>
    </row>
    <row r="322" spans="1:13" x14ac:dyDescent="0.25">
      <c r="A322" s="128" t="s">
        <v>290</v>
      </c>
      <c r="B322" s="250"/>
      <c r="C322" s="176">
        <v>2461</v>
      </c>
      <c r="D322" s="129" t="s">
        <v>85</v>
      </c>
      <c r="E322" s="129" t="s">
        <v>291</v>
      </c>
      <c r="F322" s="129" t="s">
        <v>85</v>
      </c>
      <c r="G322" s="251">
        <v>45982</v>
      </c>
      <c r="H322" s="39" t="s">
        <v>309</v>
      </c>
      <c r="I322" s="252">
        <v>1</v>
      </c>
      <c r="J322" s="146" t="s">
        <v>220</v>
      </c>
      <c r="K322" s="253">
        <v>22800</v>
      </c>
      <c r="L322" s="17">
        <v>3728</v>
      </c>
      <c r="M322" s="20"/>
    </row>
    <row r="323" spans="1:13" x14ac:dyDescent="0.25">
      <c r="A323" s="43" t="s">
        <v>310</v>
      </c>
      <c r="B323" s="37"/>
      <c r="C323" s="176">
        <v>2462</v>
      </c>
      <c r="D323" s="39" t="s">
        <v>85</v>
      </c>
      <c r="E323" s="39" t="s">
        <v>85</v>
      </c>
      <c r="F323" s="39" t="s">
        <v>85</v>
      </c>
      <c r="G323" s="254">
        <v>45979</v>
      </c>
      <c r="H323" s="39" t="s">
        <v>309</v>
      </c>
      <c r="I323" s="49">
        <v>1</v>
      </c>
      <c r="J323" s="39" t="s">
        <v>311</v>
      </c>
      <c r="K323" s="220">
        <v>4999.99</v>
      </c>
      <c r="L323" s="167">
        <v>3729</v>
      </c>
      <c r="M323" s="20"/>
    </row>
    <row r="324" spans="1:13" x14ac:dyDescent="0.25">
      <c r="A324" s="43" t="s">
        <v>310</v>
      </c>
      <c r="B324" s="37"/>
      <c r="C324" s="176">
        <v>2463</v>
      </c>
      <c r="D324" s="39" t="s">
        <v>85</v>
      </c>
      <c r="E324" s="39" t="s">
        <v>85</v>
      </c>
      <c r="F324" s="39" t="s">
        <v>85</v>
      </c>
      <c r="G324" s="254">
        <v>45979</v>
      </c>
      <c r="H324" s="39" t="s">
        <v>309</v>
      </c>
      <c r="I324" s="49">
        <v>1</v>
      </c>
      <c r="J324" s="39" t="s">
        <v>311</v>
      </c>
      <c r="K324" s="220">
        <v>4999.99</v>
      </c>
      <c r="L324" s="167">
        <v>3730</v>
      </c>
      <c r="M324" s="20"/>
    </row>
    <row r="325" spans="1:13" ht="15.75" thickBot="1" x14ac:dyDescent="0.3">
      <c r="A325" s="127"/>
      <c r="B325" s="17"/>
      <c r="C325" s="17"/>
      <c r="D325" s="176"/>
      <c r="E325" s="176"/>
      <c r="F325" s="176"/>
      <c r="G325" s="178"/>
      <c r="H325" s="17"/>
      <c r="I325" s="137" t="s">
        <v>23</v>
      </c>
      <c r="J325" s="138"/>
      <c r="K325" s="139">
        <f>SUM(K320:K324)</f>
        <v>78399.98000000001</v>
      </c>
      <c r="L325" s="17"/>
      <c r="M325" s="20"/>
    </row>
    <row r="326" spans="1:13" ht="15.75" thickBot="1" x14ac:dyDescent="0.3">
      <c r="A326" s="11" t="s">
        <v>4</v>
      </c>
      <c r="B326" s="12" t="s">
        <v>5</v>
      </c>
      <c r="C326" s="13" t="s">
        <v>6</v>
      </c>
      <c r="D326" s="13" t="s">
        <v>7</v>
      </c>
      <c r="E326" s="46" t="s">
        <v>8</v>
      </c>
      <c r="F326" s="13" t="s">
        <v>9</v>
      </c>
      <c r="G326" s="13" t="s">
        <v>10</v>
      </c>
      <c r="H326" s="13" t="s">
        <v>11</v>
      </c>
      <c r="I326" s="13" t="s">
        <v>12</v>
      </c>
      <c r="J326" s="13" t="s">
        <v>13</v>
      </c>
      <c r="K326" s="14" t="s">
        <v>14</v>
      </c>
      <c r="L326" s="13" t="s">
        <v>15</v>
      </c>
      <c r="M326" s="15" t="s">
        <v>16</v>
      </c>
    </row>
    <row r="327" spans="1:13" x14ac:dyDescent="0.25">
      <c r="A327" s="127" t="s">
        <v>290</v>
      </c>
      <c r="B327" s="245"/>
      <c r="C327" s="176">
        <v>2464</v>
      </c>
      <c r="D327" s="166" t="s">
        <v>85</v>
      </c>
      <c r="E327" s="132" t="s">
        <v>291</v>
      </c>
      <c r="F327" s="167" t="s">
        <v>85</v>
      </c>
      <c r="G327" s="18">
        <v>45982</v>
      </c>
      <c r="H327" s="17" t="s">
        <v>312</v>
      </c>
      <c r="I327" s="17">
        <v>1</v>
      </c>
      <c r="J327" s="17" t="s">
        <v>30</v>
      </c>
      <c r="K327" s="248">
        <v>22800</v>
      </c>
      <c r="L327" s="17">
        <v>3731</v>
      </c>
      <c r="M327" s="20"/>
    </row>
    <row r="328" spans="1:13" ht="15.75" thickBot="1" x14ac:dyDescent="0.3">
      <c r="A328" s="127" t="s">
        <v>290</v>
      </c>
      <c r="B328" s="245"/>
      <c r="C328" s="176">
        <v>2465</v>
      </c>
      <c r="D328" s="166" t="s">
        <v>85</v>
      </c>
      <c r="E328" s="132" t="s">
        <v>291</v>
      </c>
      <c r="F328" s="167" t="s">
        <v>85</v>
      </c>
      <c r="G328" s="18">
        <v>45982</v>
      </c>
      <c r="H328" s="17" t="s">
        <v>312</v>
      </c>
      <c r="I328" s="17">
        <v>1</v>
      </c>
      <c r="J328" s="17" t="s">
        <v>30</v>
      </c>
      <c r="K328" s="248">
        <v>22800</v>
      </c>
      <c r="L328" s="17">
        <v>3732</v>
      </c>
      <c r="M328" s="20"/>
    </row>
    <row r="329" spans="1:13" ht="15.75" thickBot="1" x14ac:dyDescent="0.3">
      <c r="A329" s="127"/>
      <c r="B329" s="17"/>
      <c r="C329" s="17"/>
      <c r="D329" s="132"/>
      <c r="E329" s="132"/>
      <c r="F329" s="132"/>
      <c r="G329" s="134"/>
      <c r="H329" s="17"/>
      <c r="I329" s="28" t="s">
        <v>23</v>
      </c>
      <c r="J329" s="29"/>
      <c r="K329" s="249">
        <f>SUM(K327:K328)</f>
        <v>45600</v>
      </c>
      <c r="L329" s="17"/>
      <c r="M329" s="20"/>
    </row>
    <row r="330" spans="1:13" ht="15.75" thickBot="1" x14ac:dyDescent="0.3">
      <c r="A330" s="11" t="s">
        <v>4</v>
      </c>
      <c r="B330" s="12" t="s">
        <v>5</v>
      </c>
      <c r="C330" s="13" t="s">
        <v>6</v>
      </c>
      <c r="D330" s="13" t="s">
        <v>7</v>
      </c>
      <c r="E330" s="13" t="s">
        <v>8</v>
      </c>
      <c r="F330" s="13" t="s">
        <v>9</v>
      </c>
      <c r="G330" s="13" t="s">
        <v>10</v>
      </c>
      <c r="H330" s="46" t="s">
        <v>11</v>
      </c>
      <c r="I330" s="13" t="s">
        <v>12</v>
      </c>
      <c r="J330" s="13" t="s">
        <v>13</v>
      </c>
      <c r="K330" s="14" t="s">
        <v>14</v>
      </c>
      <c r="L330" s="13" t="s">
        <v>15</v>
      </c>
      <c r="M330" s="15" t="s">
        <v>16</v>
      </c>
    </row>
    <row r="331" spans="1:13" x14ac:dyDescent="0.25">
      <c r="A331" s="128" t="s">
        <v>290</v>
      </c>
      <c r="B331" s="250"/>
      <c r="C331" s="255">
        <v>2466</v>
      </c>
      <c r="D331" s="129" t="s">
        <v>85</v>
      </c>
      <c r="E331" s="129" t="s">
        <v>291</v>
      </c>
      <c r="F331" s="129" t="s">
        <v>85</v>
      </c>
      <c r="G331" s="251">
        <v>45982</v>
      </c>
      <c r="H331" s="39" t="s">
        <v>313</v>
      </c>
      <c r="I331" s="252">
        <v>1</v>
      </c>
      <c r="J331" s="129" t="s">
        <v>30</v>
      </c>
      <c r="K331" s="253">
        <v>22800</v>
      </c>
      <c r="L331" s="256">
        <v>3733</v>
      </c>
      <c r="M331" s="257"/>
    </row>
    <row r="332" spans="1:13" x14ac:dyDescent="0.25">
      <c r="A332" s="43" t="s">
        <v>310</v>
      </c>
      <c r="B332" s="37"/>
      <c r="C332" s="39">
        <v>2467</v>
      </c>
      <c r="D332" s="39" t="s">
        <v>85</v>
      </c>
      <c r="E332" s="39" t="s">
        <v>85</v>
      </c>
      <c r="F332" s="39" t="s">
        <v>85</v>
      </c>
      <c r="G332" s="254">
        <v>45979</v>
      </c>
      <c r="H332" s="39" t="s">
        <v>313</v>
      </c>
      <c r="I332" s="49">
        <v>1</v>
      </c>
      <c r="J332" s="39" t="s">
        <v>311</v>
      </c>
      <c r="K332" s="220">
        <v>4999.99</v>
      </c>
      <c r="L332" s="243">
        <v>3734</v>
      </c>
      <c r="M332" s="242"/>
    </row>
    <row r="333" spans="1:13" x14ac:dyDescent="0.25">
      <c r="A333" s="43" t="s">
        <v>310</v>
      </c>
      <c r="B333" s="37"/>
      <c r="C333" s="255">
        <v>2468</v>
      </c>
      <c r="D333" s="39" t="s">
        <v>85</v>
      </c>
      <c r="E333" s="39" t="s">
        <v>85</v>
      </c>
      <c r="F333" s="39" t="s">
        <v>85</v>
      </c>
      <c r="G333" s="254">
        <v>45979</v>
      </c>
      <c r="H333" s="39" t="s">
        <v>313</v>
      </c>
      <c r="I333" s="49">
        <v>1</v>
      </c>
      <c r="J333" s="39" t="s">
        <v>311</v>
      </c>
      <c r="K333" s="220">
        <v>4999.99</v>
      </c>
      <c r="L333" s="243">
        <v>3735</v>
      </c>
      <c r="M333" s="242"/>
    </row>
    <row r="334" spans="1:13" ht="15.75" thickBot="1" x14ac:dyDescent="0.3">
      <c r="A334" s="43" t="s">
        <v>310</v>
      </c>
      <c r="B334" s="37"/>
      <c r="C334" s="39">
        <v>2469</v>
      </c>
      <c r="D334" s="39" t="s">
        <v>85</v>
      </c>
      <c r="E334" s="39" t="s">
        <v>85</v>
      </c>
      <c r="F334" s="39" t="s">
        <v>85</v>
      </c>
      <c r="G334" s="254">
        <v>45979</v>
      </c>
      <c r="H334" s="39" t="s">
        <v>313</v>
      </c>
      <c r="I334" s="54">
        <v>1</v>
      </c>
      <c r="J334" s="116" t="s">
        <v>311</v>
      </c>
      <c r="K334" s="23">
        <v>4999.99</v>
      </c>
      <c r="L334" s="39">
        <v>3736</v>
      </c>
      <c r="M334" s="53"/>
    </row>
    <row r="335" spans="1:13" ht="15.75" thickBot="1" x14ac:dyDescent="0.3">
      <c r="A335" s="127"/>
      <c r="B335" s="17"/>
      <c r="C335" s="17"/>
      <c r="D335" s="176"/>
      <c r="E335" s="176"/>
      <c r="F335" s="176"/>
      <c r="G335" s="178"/>
      <c r="H335" s="166"/>
      <c r="I335" s="140" t="s">
        <v>23</v>
      </c>
      <c r="J335" s="141"/>
      <c r="K335" s="142">
        <f>SUM(K331:K334)</f>
        <v>37799.969999999994</v>
      </c>
      <c r="L335" s="167"/>
      <c r="M335" s="20"/>
    </row>
    <row r="336" spans="1:13" ht="15.75" thickBot="1" x14ac:dyDescent="0.3">
      <c r="A336" s="11" t="s">
        <v>4</v>
      </c>
      <c r="B336" s="12" t="s">
        <v>5</v>
      </c>
      <c r="C336" s="13" t="s">
        <v>6</v>
      </c>
      <c r="D336" s="13" t="s">
        <v>7</v>
      </c>
      <c r="E336" s="13" t="s">
        <v>8</v>
      </c>
      <c r="F336" s="13" t="s">
        <v>9</v>
      </c>
      <c r="G336" s="13" t="s">
        <v>10</v>
      </c>
      <c r="H336" s="13" t="s">
        <v>11</v>
      </c>
      <c r="I336" s="96" t="s">
        <v>12</v>
      </c>
      <c r="J336" s="96" t="s">
        <v>13</v>
      </c>
      <c r="K336" s="191" t="s">
        <v>14</v>
      </c>
      <c r="L336" s="13" t="s">
        <v>15</v>
      </c>
      <c r="M336" s="15" t="s">
        <v>16</v>
      </c>
    </row>
    <row r="337" spans="1:13" x14ac:dyDescent="0.25">
      <c r="A337" s="127" t="s">
        <v>290</v>
      </c>
      <c r="B337" s="245"/>
      <c r="C337" s="176">
        <v>2470</v>
      </c>
      <c r="D337" s="17" t="s">
        <v>85</v>
      </c>
      <c r="E337" s="17" t="s">
        <v>308</v>
      </c>
      <c r="F337" s="17" t="s">
        <v>85</v>
      </c>
      <c r="G337" s="18">
        <v>45982</v>
      </c>
      <c r="H337" s="17" t="s">
        <v>202</v>
      </c>
      <c r="I337" s="17">
        <v>1</v>
      </c>
      <c r="J337" s="17" t="s">
        <v>30</v>
      </c>
      <c r="K337" s="248">
        <v>22800</v>
      </c>
      <c r="L337" s="17">
        <v>3737</v>
      </c>
      <c r="M337" s="20"/>
    </row>
    <row r="338" spans="1:13" ht="15.75" thickBot="1" x14ac:dyDescent="0.3">
      <c r="A338" s="43" t="s">
        <v>310</v>
      </c>
      <c r="B338" s="37"/>
      <c r="C338" s="39">
        <v>2471</v>
      </c>
      <c r="D338" s="39" t="s">
        <v>85</v>
      </c>
      <c r="E338" s="39" t="s">
        <v>85</v>
      </c>
      <c r="F338" s="39" t="s">
        <v>85</v>
      </c>
      <c r="G338" s="53">
        <v>45979</v>
      </c>
      <c r="H338" s="17" t="s">
        <v>202</v>
      </c>
      <c r="I338" s="9">
        <v>1</v>
      </c>
      <c r="J338" s="9" t="s">
        <v>311</v>
      </c>
      <c r="K338" s="23">
        <v>4999.99</v>
      </c>
      <c r="L338" s="17">
        <v>3738</v>
      </c>
      <c r="M338" s="20"/>
    </row>
    <row r="339" spans="1:13" ht="15.75" thickBot="1" x14ac:dyDescent="0.3">
      <c r="A339" s="127"/>
      <c r="B339" s="17"/>
      <c r="C339" s="17"/>
      <c r="D339" s="132"/>
      <c r="E339" s="132"/>
      <c r="F339" s="132"/>
      <c r="G339" s="134"/>
      <c r="H339" s="17"/>
      <c r="I339" s="140" t="s">
        <v>23</v>
      </c>
      <c r="J339" s="141"/>
      <c r="K339" s="142">
        <f>SUM(K337:K338)</f>
        <v>27799.989999999998</v>
      </c>
      <c r="L339" s="17"/>
      <c r="M339" s="20"/>
    </row>
    <row r="340" spans="1:13" ht="15.75" thickBot="1" x14ac:dyDescent="0.3">
      <c r="A340" s="11" t="s">
        <v>4</v>
      </c>
      <c r="B340" s="12" t="s">
        <v>5</v>
      </c>
      <c r="C340" s="13" t="s">
        <v>6</v>
      </c>
      <c r="D340" s="13" t="s">
        <v>7</v>
      </c>
      <c r="E340" s="13" t="s">
        <v>8</v>
      </c>
      <c r="F340" s="13" t="s">
        <v>9</v>
      </c>
      <c r="G340" s="13" t="s">
        <v>10</v>
      </c>
      <c r="H340" s="13" t="s">
        <v>11</v>
      </c>
      <c r="I340" s="13" t="s">
        <v>12</v>
      </c>
      <c r="J340" s="13" t="s">
        <v>13</v>
      </c>
      <c r="K340" s="14" t="s">
        <v>14</v>
      </c>
      <c r="L340" s="13" t="s">
        <v>15</v>
      </c>
      <c r="M340" s="15" t="s">
        <v>16</v>
      </c>
    </row>
    <row r="341" spans="1:13" ht="15.75" thickBot="1" x14ac:dyDescent="0.3">
      <c r="A341" s="127" t="s">
        <v>290</v>
      </c>
      <c r="B341" s="245"/>
      <c r="C341" s="176">
        <v>2472</v>
      </c>
      <c r="D341" s="17" t="s">
        <v>85</v>
      </c>
      <c r="E341" s="17" t="s">
        <v>308</v>
      </c>
      <c r="F341" s="17" t="s">
        <v>85</v>
      </c>
      <c r="G341" s="18">
        <v>45982</v>
      </c>
      <c r="H341" s="17" t="s">
        <v>314</v>
      </c>
      <c r="I341" s="17">
        <v>1</v>
      </c>
      <c r="J341" s="17" t="s">
        <v>30</v>
      </c>
      <c r="K341" s="248">
        <v>22800.01</v>
      </c>
      <c r="L341" s="39">
        <v>3739</v>
      </c>
      <c r="M341" s="44"/>
    </row>
    <row r="342" spans="1:13" ht="15.75" thickBot="1" x14ac:dyDescent="0.3">
      <c r="A342" s="36"/>
      <c r="B342" s="37"/>
      <c r="C342" s="39"/>
      <c r="D342" s="132"/>
      <c r="E342" s="132"/>
      <c r="F342" s="37"/>
      <c r="G342" s="134"/>
      <c r="H342" s="17"/>
      <c r="I342" s="258" t="s">
        <v>23</v>
      </c>
      <c r="J342" s="259"/>
      <c r="K342" s="260">
        <f>SUM(K341)</f>
        <v>22800.01</v>
      </c>
      <c r="L342" s="39"/>
      <c r="M342" s="44"/>
    </row>
    <row r="343" spans="1:13" ht="15.75" thickBot="1" x14ac:dyDescent="0.3">
      <c r="A343" s="11" t="s">
        <v>4</v>
      </c>
      <c r="B343" s="12" t="s">
        <v>5</v>
      </c>
      <c r="C343" s="13" t="s">
        <v>6</v>
      </c>
      <c r="D343" s="13" t="s">
        <v>7</v>
      </c>
      <c r="E343" s="13" t="s">
        <v>8</v>
      </c>
      <c r="F343" s="13" t="s">
        <v>9</v>
      </c>
      <c r="G343" s="13" t="s">
        <v>10</v>
      </c>
      <c r="H343" s="13" t="s">
        <v>11</v>
      </c>
      <c r="I343" s="13" t="s">
        <v>12</v>
      </c>
      <c r="J343" s="13" t="s">
        <v>13</v>
      </c>
      <c r="K343" s="14" t="s">
        <v>14</v>
      </c>
      <c r="L343" s="13" t="s">
        <v>15</v>
      </c>
      <c r="M343" s="15" t="s">
        <v>16</v>
      </c>
    </row>
    <row r="344" spans="1:13" s="145" customFormat="1" ht="15.75" thickBot="1" x14ac:dyDescent="0.3">
      <c r="A344" s="261" t="s">
        <v>290</v>
      </c>
      <c r="B344" s="262"/>
      <c r="C344" s="263">
        <v>2473</v>
      </c>
      <c r="D344" s="264" t="s">
        <v>85</v>
      </c>
      <c r="E344" s="264" t="s">
        <v>308</v>
      </c>
      <c r="F344" s="264" t="s">
        <v>85</v>
      </c>
      <c r="G344" s="265">
        <v>45982</v>
      </c>
      <c r="H344" s="264" t="s">
        <v>315</v>
      </c>
      <c r="I344" s="264">
        <v>1</v>
      </c>
      <c r="J344" s="264" t="s">
        <v>30</v>
      </c>
      <c r="K344" s="266">
        <v>22800.01</v>
      </c>
      <c r="L344" s="267">
        <v>3740</v>
      </c>
      <c r="M344" s="268"/>
    </row>
    <row r="345" spans="1:13" ht="15.75" thickBot="1" x14ac:dyDescent="0.3">
      <c r="A345" s="36"/>
      <c r="B345" s="37"/>
      <c r="C345" s="39"/>
      <c r="D345" s="132"/>
      <c r="E345" s="132"/>
      <c r="F345" s="37"/>
      <c r="G345" s="134"/>
      <c r="H345" s="166"/>
      <c r="I345" s="258" t="s">
        <v>23</v>
      </c>
      <c r="J345" s="259"/>
      <c r="K345" s="260">
        <f>SUM(K344)</f>
        <v>22800.01</v>
      </c>
      <c r="L345" s="49"/>
      <c r="M345" s="44"/>
    </row>
    <row r="346" spans="1:13" ht="15.75" thickBot="1" x14ac:dyDescent="0.3">
      <c r="A346" s="11" t="s">
        <v>4</v>
      </c>
      <c r="B346" s="12" t="s">
        <v>5</v>
      </c>
      <c r="C346" s="13" t="s">
        <v>6</v>
      </c>
      <c r="D346" s="13" t="s">
        <v>7</v>
      </c>
      <c r="E346" s="13" t="s">
        <v>8</v>
      </c>
      <c r="F346" s="13" t="s">
        <v>9</v>
      </c>
      <c r="G346" s="13" t="s">
        <v>10</v>
      </c>
      <c r="H346" s="13" t="s">
        <v>11</v>
      </c>
      <c r="I346" s="13" t="s">
        <v>12</v>
      </c>
      <c r="J346" s="13" t="s">
        <v>13</v>
      </c>
      <c r="K346" s="14" t="s">
        <v>14</v>
      </c>
      <c r="L346" s="13" t="s">
        <v>15</v>
      </c>
      <c r="M346" s="15" t="s">
        <v>16</v>
      </c>
    </row>
    <row r="347" spans="1:13" x14ac:dyDescent="0.25">
      <c r="A347" s="36" t="s">
        <v>316</v>
      </c>
      <c r="B347" s="37"/>
      <c r="C347" s="39">
        <v>2474</v>
      </c>
      <c r="D347" s="132" t="s">
        <v>317</v>
      </c>
      <c r="E347" s="146" t="s">
        <v>318</v>
      </c>
      <c r="F347" s="39" t="s">
        <v>319</v>
      </c>
      <c r="G347" s="134">
        <v>46010</v>
      </c>
      <c r="H347" s="166" t="s">
        <v>29</v>
      </c>
      <c r="I347" s="237">
        <v>1</v>
      </c>
      <c r="J347" s="237" t="s">
        <v>320</v>
      </c>
      <c r="K347" s="219">
        <v>4602</v>
      </c>
      <c r="L347" s="49">
        <v>3741</v>
      </c>
      <c r="M347" s="44"/>
    </row>
    <row r="348" spans="1:13" x14ac:dyDescent="0.25">
      <c r="A348" s="36" t="s">
        <v>321</v>
      </c>
      <c r="B348" s="37"/>
      <c r="C348" s="39">
        <v>2475</v>
      </c>
      <c r="D348" s="241" t="s">
        <v>283</v>
      </c>
      <c r="E348" s="39" t="s">
        <v>322</v>
      </c>
      <c r="F348" s="269" t="s">
        <v>323</v>
      </c>
      <c r="G348" s="134">
        <v>45996</v>
      </c>
      <c r="H348" s="166" t="s">
        <v>29</v>
      </c>
      <c r="I348" s="39">
        <v>1</v>
      </c>
      <c r="J348" s="39" t="s">
        <v>30</v>
      </c>
      <c r="K348" s="270">
        <v>27370.35</v>
      </c>
      <c r="L348" s="49">
        <v>3742</v>
      </c>
      <c r="M348" s="44"/>
    </row>
    <row r="349" spans="1:13" x14ac:dyDescent="0.25">
      <c r="A349" s="36" t="s">
        <v>324</v>
      </c>
      <c r="B349" s="37"/>
      <c r="C349" s="39">
        <v>2476</v>
      </c>
      <c r="D349" s="241" t="s">
        <v>325</v>
      </c>
      <c r="E349" s="39" t="s">
        <v>326</v>
      </c>
      <c r="F349" s="49" t="s">
        <v>85</v>
      </c>
      <c r="G349" s="271">
        <v>46014</v>
      </c>
      <c r="H349" s="166" t="s">
        <v>29</v>
      </c>
      <c r="I349" s="39">
        <v>1</v>
      </c>
      <c r="J349" s="39" t="s">
        <v>220</v>
      </c>
      <c r="K349" s="270">
        <v>10384</v>
      </c>
      <c r="L349" s="49">
        <v>3744</v>
      </c>
      <c r="M349" s="44"/>
    </row>
    <row r="350" spans="1:13" x14ac:dyDescent="0.25">
      <c r="A350" s="36" t="s">
        <v>324</v>
      </c>
      <c r="B350" s="37"/>
      <c r="C350" s="39">
        <v>2477</v>
      </c>
      <c r="D350" s="241" t="s">
        <v>325</v>
      </c>
      <c r="E350" s="39" t="s">
        <v>326</v>
      </c>
      <c r="F350" s="49" t="s">
        <v>85</v>
      </c>
      <c r="G350" s="271">
        <v>46014</v>
      </c>
      <c r="H350" s="166" t="s">
        <v>29</v>
      </c>
      <c r="I350" s="39">
        <v>1</v>
      </c>
      <c r="J350" s="39" t="s">
        <v>220</v>
      </c>
      <c r="K350" s="270">
        <v>10384</v>
      </c>
      <c r="L350" s="49">
        <v>3745</v>
      </c>
      <c r="M350" s="44"/>
    </row>
    <row r="351" spans="1:13" x14ac:dyDescent="0.25">
      <c r="A351" s="36" t="s">
        <v>327</v>
      </c>
      <c r="B351" s="37"/>
      <c r="C351" s="39">
        <v>2478</v>
      </c>
      <c r="D351" s="241" t="s">
        <v>328</v>
      </c>
      <c r="E351" s="39" t="s">
        <v>329</v>
      </c>
      <c r="F351" s="49" t="s">
        <v>330</v>
      </c>
      <c r="G351" s="271">
        <v>46014</v>
      </c>
      <c r="H351" s="166" t="s">
        <v>29</v>
      </c>
      <c r="I351" s="39">
        <v>1</v>
      </c>
      <c r="J351" s="39" t="s">
        <v>220</v>
      </c>
      <c r="K351" s="270">
        <v>5848.21</v>
      </c>
      <c r="L351" s="49">
        <v>3747</v>
      </c>
      <c r="M351" s="44"/>
    </row>
    <row r="352" spans="1:13" ht="15.75" thickBot="1" x14ac:dyDescent="0.3">
      <c r="A352" s="36"/>
      <c r="B352" s="37"/>
      <c r="C352" s="39"/>
      <c r="D352" s="132"/>
      <c r="E352" s="176"/>
      <c r="F352" s="272"/>
      <c r="G352" s="134"/>
      <c r="H352" s="166"/>
      <c r="I352" s="273" t="s">
        <v>23</v>
      </c>
      <c r="J352" s="274"/>
      <c r="K352" s="275">
        <f>SUM(K347:K351)</f>
        <v>58588.56</v>
      </c>
      <c r="L352" s="49"/>
      <c r="M352" s="44"/>
    </row>
    <row r="353" spans="2:11" ht="32.25" thickBot="1" x14ac:dyDescent="0.55000000000000004">
      <c r="C353"/>
      <c r="I353" s="140" t="s">
        <v>24</v>
      </c>
      <c r="J353" s="141"/>
      <c r="K353" s="276">
        <f>+K299+K293+K289+K284+K280+K277+K273+K318+K325+K329+K335+K339+K342+K345+K352</f>
        <v>658394.46</v>
      </c>
    </row>
    <row r="354" spans="2:11" ht="33.75" customHeight="1" thickBot="1" x14ac:dyDescent="0.45">
      <c r="I354" s="140" t="s">
        <v>331</v>
      </c>
      <c r="J354" s="277"/>
      <c r="K354" s="278">
        <f>+K353+K266+K237+K208+K59+K15</f>
        <v>8671069.5299999993</v>
      </c>
    </row>
    <row r="356" spans="2:11" x14ac:dyDescent="0.25">
      <c r="I356" s="279"/>
      <c r="J356" s="279"/>
      <c r="K356" s="279"/>
    </row>
    <row r="360" spans="2:11" x14ac:dyDescent="0.25">
      <c r="C360"/>
      <c r="I360"/>
      <c r="K360"/>
    </row>
    <row r="361" spans="2:11" x14ac:dyDescent="0.25">
      <c r="C361"/>
      <c r="E361" s="280" t="s">
        <v>332</v>
      </c>
      <c r="F361" s="280"/>
      <c r="G361" s="280"/>
      <c r="I361"/>
      <c r="K361"/>
    </row>
    <row r="362" spans="2:11" x14ac:dyDescent="0.25">
      <c r="C362"/>
      <c r="I362"/>
      <c r="K362"/>
    </row>
    <row r="363" spans="2:11" x14ac:dyDescent="0.25">
      <c r="C363"/>
      <c r="I363"/>
      <c r="K363"/>
    </row>
    <row r="364" spans="2:11" x14ac:dyDescent="0.25">
      <c r="C364"/>
      <c r="F364" t="s">
        <v>335</v>
      </c>
      <c r="I364"/>
      <c r="K364"/>
    </row>
    <row r="365" spans="2:11" x14ac:dyDescent="0.25">
      <c r="C365"/>
      <c r="I365"/>
      <c r="K365"/>
    </row>
    <row r="366" spans="2:11" x14ac:dyDescent="0.25">
      <c r="C366"/>
      <c r="I366"/>
      <c r="K366"/>
    </row>
    <row r="367" spans="2:11" x14ac:dyDescent="0.25">
      <c r="C367"/>
      <c r="I367"/>
      <c r="K367"/>
    </row>
    <row r="368" spans="2:11" x14ac:dyDescent="0.25">
      <c r="B368" s="280" t="s">
        <v>333</v>
      </c>
      <c r="C368" s="280"/>
      <c r="D368" s="280"/>
      <c r="H368" s="280" t="s">
        <v>334</v>
      </c>
      <c r="I368" s="280"/>
      <c r="J368" s="280"/>
    </row>
  </sheetData>
  <mergeCells count="71">
    <mergeCell ref="I354:J354"/>
    <mergeCell ref="I356:K356"/>
    <mergeCell ref="E361:G361"/>
    <mergeCell ref="B368:D368"/>
    <mergeCell ref="H368:J368"/>
    <mergeCell ref="I335:J335"/>
    <mergeCell ref="I339:J339"/>
    <mergeCell ref="I342:J342"/>
    <mergeCell ref="I345:J345"/>
    <mergeCell ref="I352:J352"/>
    <mergeCell ref="I353:J353"/>
    <mergeCell ref="I289:J289"/>
    <mergeCell ref="I293:J293"/>
    <mergeCell ref="I299:J299"/>
    <mergeCell ref="I318:J318"/>
    <mergeCell ref="I325:J325"/>
    <mergeCell ref="I329:J329"/>
    <mergeCell ref="I265:J265"/>
    <mergeCell ref="I266:J266"/>
    <mergeCell ref="I273:J273"/>
    <mergeCell ref="I277:J277"/>
    <mergeCell ref="I280:J280"/>
    <mergeCell ref="I284:J284"/>
    <mergeCell ref="I228:J228"/>
    <mergeCell ref="I233:J233"/>
    <mergeCell ref="I236:J236"/>
    <mergeCell ref="I237:J237"/>
    <mergeCell ref="I240:J240"/>
    <mergeCell ref="I261:J261"/>
    <mergeCell ref="I208:J208"/>
    <mergeCell ref="I211:J211"/>
    <mergeCell ref="I214:J214"/>
    <mergeCell ref="I218:J218"/>
    <mergeCell ref="I221:J221"/>
    <mergeCell ref="I224:J224"/>
    <mergeCell ref="I190:J190"/>
    <mergeCell ref="I193:J193"/>
    <mergeCell ref="I197:J197"/>
    <mergeCell ref="I201:J201"/>
    <mergeCell ref="I204:J204"/>
    <mergeCell ref="I207:J207"/>
    <mergeCell ref="I172:J172"/>
    <mergeCell ref="I175:J175"/>
    <mergeCell ref="I178:J178"/>
    <mergeCell ref="I181:J181"/>
    <mergeCell ref="I184:J184"/>
    <mergeCell ref="I187:J187"/>
    <mergeCell ref="I145:J145"/>
    <mergeCell ref="I148:J148"/>
    <mergeCell ref="I153:J153"/>
    <mergeCell ref="I158:J158"/>
    <mergeCell ref="I165:J165"/>
    <mergeCell ref="I168:J168"/>
    <mergeCell ref="I93:J93"/>
    <mergeCell ref="I101:J101"/>
    <mergeCell ref="I128:J128"/>
    <mergeCell ref="I131:J131"/>
    <mergeCell ref="I137:J137"/>
    <mergeCell ref="I142:J142"/>
    <mergeCell ref="I14:J14"/>
    <mergeCell ref="I15:J15"/>
    <mergeCell ref="I59:J59"/>
    <mergeCell ref="I67:J67"/>
    <mergeCell ref="I70:J70"/>
    <mergeCell ref="I83:J83"/>
    <mergeCell ref="A3:M3"/>
    <mergeCell ref="A4:M4"/>
    <mergeCell ref="A5:M5"/>
    <mergeCell ref="A6:M6"/>
    <mergeCell ref="A7:M7"/>
    <mergeCell ref="A8:M8"/>
  </mergeCells>
  <pageMargins left="0.7" right="0.7" top="0.75" bottom="0.75" header="0.3" footer="0.3"/>
  <pageSetup paperSize="5" scale="1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 SEMESTRE ACTIVO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Rivera</dc:creator>
  <cp:lastModifiedBy>Miguel Rivera</cp:lastModifiedBy>
  <dcterms:created xsi:type="dcterms:W3CDTF">2026-01-16T16:43:02Z</dcterms:created>
  <dcterms:modified xsi:type="dcterms:W3CDTF">2026-01-16T16:44:18Z</dcterms:modified>
</cp:coreProperties>
</file>