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indocal-my.sharepoint.com/personal/yespejo_indocal_gob_do/Documents/Escritorio/INFORMES MENSUALES 2025/JUNIO/"/>
    </mc:Choice>
  </mc:AlternateContent>
  <bookViews>
    <workbookView xWindow="0" yWindow="0" windowWidth="28800" windowHeight="12180"/>
  </bookViews>
  <sheets>
    <sheet name="CXC JUNIO 2025" sheetId="1" r:id="rId1"/>
  </sheets>
  <definedNames>
    <definedName name="_xlnm._FilterDatabase" localSheetId="0" hidden="1">'CXC JUNIO 2025'!$D$6:$O$53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7" i="1" l="1"/>
  <c r="D71" i="1"/>
  <c r="F56" i="1"/>
  <c r="G53" i="1"/>
  <c r="F55" i="1" s="1"/>
  <c r="F57" i="1" s="1"/>
  <c r="J52" i="1"/>
  <c r="I52" i="1"/>
  <c r="O52" i="1" s="1"/>
  <c r="O51" i="1"/>
  <c r="J51" i="1"/>
  <c r="I51" i="1"/>
  <c r="J50" i="1"/>
  <c r="I50" i="1"/>
  <c r="O50" i="1" s="1"/>
  <c r="J49" i="1"/>
  <c r="I49" i="1"/>
  <c r="O49" i="1" s="1"/>
  <c r="J48" i="1"/>
  <c r="I48" i="1"/>
  <c r="O48" i="1" s="1"/>
  <c r="O47" i="1"/>
  <c r="J47" i="1"/>
  <c r="I47" i="1"/>
  <c r="J46" i="1"/>
  <c r="I46" i="1"/>
  <c r="O46" i="1" s="1"/>
  <c r="J45" i="1"/>
  <c r="I45" i="1"/>
  <c r="O45" i="1" s="1"/>
  <c r="J44" i="1"/>
  <c r="I44" i="1"/>
  <c r="O44" i="1" s="1"/>
  <c r="O43" i="1"/>
  <c r="J43" i="1"/>
  <c r="I43" i="1"/>
  <c r="J42" i="1"/>
  <c r="I42" i="1"/>
  <c r="O42" i="1" s="1"/>
  <c r="J41" i="1"/>
  <c r="I41" i="1"/>
  <c r="O41" i="1" s="1"/>
  <c r="J40" i="1"/>
  <c r="I40" i="1"/>
  <c r="O40" i="1" s="1"/>
  <c r="J39" i="1"/>
  <c r="I39" i="1"/>
  <c r="O39" i="1" s="1"/>
  <c r="J38" i="1"/>
  <c r="I38" i="1"/>
  <c r="O38" i="1" s="1"/>
  <c r="J37" i="1"/>
  <c r="I37" i="1"/>
  <c r="O37" i="1" s="1"/>
  <c r="J36" i="1"/>
  <c r="I36" i="1"/>
  <c r="O36" i="1" s="1"/>
  <c r="J35" i="1"/>
  <c r="I35" i="1"/>
  <c r="O35" i="1" s="1"/>
  <c r="J34" i="1"/>
  <c r="I34" i="1"/>
  <c r="O34" i="1" s="1"/>
  <c r="J33" i="1"/>
  <c r="I33" i="1"/>
  <c r="O33" i="1" s="1"/>
  <c r="J32" i="1"/>
  <c r="I32" i="1"/>
  <c r="O32" i="1" s="1"/>
  <c r="J31" i="1"/>
  <c r="I31" i="1"/>
  <c r="O31" i="1" s="1"/>
  <c r="J30" i="1"/>
  <c r="I30" i="1"/>
  <c r="O30" i="1" s="1"/>
  <c r="K30" i="1" s="1"/>
  <c r="O29" i="1"/>
  <c r="M29" i="1" s="1"/>
  <c r="N29" i="1"/>
  <c r="I29" i="1"/>
  <c r="I28" i="1"/>
  <c r="O28" i="1" s="1"/>
  <c r="K28" i="1" s="1"/>
  <c r="I27" i="1"/>
  <c r="O27" i="1" s="1"/>
  <c r="K27" i="1" s="1"/>
  <c r="O26" i="1"/>
  <c r="K26" i="1" s="1"/>
  <c r="I26" i="1"/>
  <c r="I25" i="1"/>
  <c r="O25" i="1" s="1"/>
  <c r="K25" i="1" s="1"/>
  <c r="I24" i="1"/>
  <c r="O24" i="1" s="1"/>
  <c r="K24" i="1" s="1"/>
  <c r="I23" i="1"/>
  <c r="O23" i="1" s="1"/>
  <c r="K23" i="1" s="1"/>
  <c r="O22" i="1"/>
  <c r="K22" i="1" s="1"/>
  <c r="I22" i="1"/>
  <c r="I21" i="1"/>
  <c r="O21" i="1" s="1"/>
  <c r="K21" i="1" s="1"/>
  <c r="I20" i="1"/>
  <c r="O20" i="1" s="1"/>
  <c r="K20" i="1" s="1"/>
  <c r="I19" i="1"/>
  <c r="O19" i="1" s="1"/>
  <c r="K19" i="1" s="1"/>
  <c r="O18" i="1"/>
  <c r="K18" i="1" s="1"/>
  <c r="I18" i="1"/>
  <c r="I17" i="1"/>
  <c r="O17" i="1" s="1"/>
  <c r="K17" i="1" s="1"/>
  <c r="I16" i="1"/>
  <c r="O16" i="1" s="1"/>
  <c r="K16" i="1" s="1"/>
  <c r="I15" i="1"/>
  <c r="O15" i="1" s="1"/>
  <c r="K15" i="1" s="1"/>
  <c r="O14" i="1"/>
  <c r="K14" i="1" s="1"/>
  <c r="I14" i="1"/>
  <c r="I13" i="1"/>
  <c r="O13" i="1" s="1"/>
  <c r="O12" i="1"/>
  <c r="L12" i="1" s="1"/>
  <c r="N12" i="1"/>
  <c r="M12" i="1"/>
  <c r="I12" i="1"/>
  <c r="L11" i="1"/>
  <c r="I11" i="1"/>
  <c r="O11" i="1" s="1"/>
  <c r="L10" i="1"/>
  <c r="I10" i="1"/>
  <c r="O10" i="1" s="1"/>
  <c r="O9" i="1"/>
  <c r="M9" i="1" s="1"/>
  <c r="N9" i="1"/>
  <c r="L9" i="1"/>
  <c r="I9" i="1"/>
  <c r="M8" i="1"/>
  <c r="I8" i="1"/>
  <c r="O8" i="1" s="1"/>
  <c r="N7" i="1"/>
  <c r="I7" i="1"/>
  <c r="O7" i="1" s="1"/>
  <c r="N8" i="1" l="1"/>
  <c r="N53" i="1" s="1"/>
  <c r="K8" i="1"/>
  <c r="L8" i="1"/>
  <c r="J8" i="1"/>
  <c r="M7" i="1"/>
  <c r="M53" i="1" s="1"/>
  <c r="L7" i="1"/>
  <c r="L53" i="1" s="1"/>
  <c r="K7" i="1"/>
  <c r="J7" i="1"/>
  <c r="M42" i="1"/>
  <c r="N42" i="1"/>
  <c r="L42" i="1"/>
  <c r="K42" i="1"/>
  <c r="L13" i="1"/>
  <c r="M13" i="1"/>
  <c r="K13" i="1"/>
  <c r="N13" i="1"/>
  <c r="J13" i="1"/>
  <c r="J9" i="1"/>
  <c r="J29" i="1"/>
  <c r="K9" i="1"/>
  <c r="J12" i="1"/>
  <c r="K29" i="1"/>
  <c r="K12" i="1"/>
  <c r="L29" i="1"/>
  <c r="J53" i="1" l="1"/>
  <c r="K53" i="1"/>
  <c r="P53" i="1" l="1"/>
</calcChain>
</file>

<file path=xl/sharedStrings.xml><?xml version="1.0" encoding="utf-8"?>
<sst xmlns="http://schemas.openxmlformats.org/spreadsheetml/2006/main" count="284" uniqueCount="196">
  <si>
    <t>INSTITUTO DOMINICANA PARA LA CALIDAD</t>
  </si>
  <si>
    <t>RELACIÓN DE FACTURAS PENDIENTES DE PAGO</t>
  </si>
  <si>
    <t>VALORES EN RD$</t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</si>
  <si>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</si>
  <si>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</si>
  <si>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</si>
  <si>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</si>
  <si>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</si>
  <si>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</si>
  <si>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</si>
  <si>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</si>
  <si>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</si>
  <si>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</si>
  <si>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</si>
  <si>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</si>
  <si>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B1500001506</t>
  </si>
  <si>
    <t>CKTRANS MOTORS</t>
  </si>
  <si>
    <t>MANTENIMIENTO GRUA</t>
  </si>
  <si>
    <t>B1500000055</t>
  </si>
  <si>
    <t>MARGARITA BUENO TORRES</t>
  </si>
  <si>
    <t>ALQUILER LOCAL</t>
  </si>
  <si>
    <t>B1500000205</t>
  </si>
  <si>
    <t>COM A CASA</t>
  </si>
  <si>
    <t>ALMUERZOS PLATO DEL DIA</t>
  </si>
  <si>
    <t>B1500000656</t>
  </si>
  <si>
    <t>SOLVEX</t>
  </si>
  <si>
    <t>LICENCIA ADOBE PDF</t>
  </si>
  <si>
    <t>B1500000185</t>
  </si>
  <si>
    <t>COOPERATIVA FAMILIA UNIDA</t>
  </si>
  <si>
    <t>COMPRA DE SOUVENIRS</t>
  </si>
  <si>
    <t>B1500000622</t>
  </si>
  <si>
    <t>LOS TRIGALES</t>
  </si>
  <si>
    <t>COMPRA PICADERAS</t>
  </si>
  <si>
    <t>E450000000580</t>
  </si>
  <si>
    <t>BONANZA DOMINICANA</t>
  </si>
  <si>
    <t>MANTENIMIENTO DE VEHICULOS</t>
  </si>
  <si>
    <t>B1500000823</t>
  </si>
  <si>
    <t>MOTO MARITZA</t>
  </si>
  <si>
    <t>B1500000824</t>
  </si>
  <si>
    <t>B1500000825</t>
  </si>
  <si>
    <t>B1500000826</t>
  </si>
  <si>
    <t>B1500000827</t>
  </si>
  <si>
    <t>B1500000828</t>
  </si>
  <si>
    <t>B1500000829</t>
  </si>
  <si>
    <t>B1500000830</t>
  </si>
  <si>
    <t>B1500000833</t>
  </si>
  <si>
    <t>B1500000836</t>
  </si>
  <si>
    <t>B1500000837</t>
  </si>
  <si>
    <t>B1500000838</t>
  </si>
  <si>
    <t>B1500000841</t>
  </si>
  <si>
    <t>B1500000842</t>
  </si>
  <si>
    <t>B1500000843</t>
  </si>
  <si>
    <t>E450000000595</t>
  </si>
  <si>
    <t>B1500000002</t>
  </si>
  <si>
    <t>EXPRESS MSAC</t>
  </si>
  <si>
    <t>ARTICULOS DESECHABLES</t>
  </si>
  <si>
    <t>E450000001607</t>
  </si>
  <si>
    <t>MAGNA MOTOR</t>
  </si>
  <si>
    <t>B1500001022</t>
  </si>
  <si>
    <t>FRESCO DEL HORNO</t>
  </si>
  <si>
    <t>COMPRA DE REFRIGERIOS</t>
  </si>
  <si>
    <t>E450000001626</t>
  </si>
  <si>
    <t>B1500000023</t>
  </si>
  <si>
    <t>GRUPO L&amp;B</t>
  </si>
  <si>
    <t>ALQUILER DE FOTOCOPIADORA</t>
  </si>
  <si>
    <t>E450000000632</t>
  </si>
  <si>
    <t>B1500000003</t>
  </si>
  <si>
    <t>RAMON FELIZ</t>
  </si>
  <si>
    <t>TALLER EN PERIODISMO DIGITAL</t>
  </si>
  <si>
    <t>E450000032630</t>
  </si>
  <si>
    <t>EDEESTE</t>
  </si>
  <si>
    <t>SERVICIOS DE ENERGIA LAB</t>
  </si>
  <si>
    <t>E450000000771</t>
  </si>
  <si>
    <t>DHL DOMINCANA</t>
  </si>
  <si>
    <t xml:space="preserve">SERVICIOS DE ENVIO </t>
  </si>
  <si>
    <t>B1500001035</t>
  </si>
  <si>
    <t xml:space="preserve">GRISELDA MONTAS </t>
  </si>
  <si>
    <t>SERVICIOS DE REFRIGERIO</t>
  </si>
  <si>
    <t>B1500001036</t>
  </si>
  <si>
    <t>B1500000294</t>
  </si>
  <si>
    <t>LEOPHARMA GROUP</t>
  </si>
  <si>
    <t>COMPRA DE PRODUCTOS PARA EL CUERPO</t>
  </si>
  <si>
    <t>B1500000257</t>
  </si>
  <si>
    <t>GRUPO CONAMAR</t>
  </si>
  <si>
    <t>COMPRA DE BATERIAS Y PILAS</t>
  </si>
  <si>
    <t>B1500000332</t>
  </si>
  <si>
    <t>SOLUGRAL</t>
  </si>
  <si>
    <t>COMPRA DE LED</t>
  </si>
  <si>
    <t>B1500000412</t>
  </si>
  <si>
    <t>PS&amp;S PROVEEDORA DE SERVICIOS</t>
  </si>
  <si>
    <t>COMPRA DE PIZARRAS</t>
  </si>
  <si>
    <t>B1500000331</t>
  </si>
  <si>
    <t>COMPRA DE PINTURA Y BROCHAS</t>
  </si>
  <si>
    <t>B1500000169</t>
  </si>
  <si>
    <t>CVEN TECHNOLOGIES</t>
  </si>
  <si>
    <t>LICENCIA MICROSOFT 365</t>
  </si>
  <si>
    <t>B1500000562</t>
  </si>
  <si>
    <t>AH EDITORA</t>
  </si>
  <si>
    <t>IMPRESIÓN DE VOLANTES</t>
  </si>
  <si>
    <t>E450000078732</t>
  </si>
  <si>
    <t>CLARO</t>
  </si>
  <si>
    <t>SERVICIOS TELEFONICOS</t>
  </si>
  <si>
    <t>E450000042351</t>
  </si>
  <si>
    <t>EDESUR</t>
  </si>
  <si>
    <t>SERVICIOS DE ENERGIA</t>
  </si>
  <si>
    <t>B1500003694</t>
  </si>
  <si>
    <t>GRUPO ILUSIONES</t>
  </si>
  <si>
    <t>SERVICIOS DE ARREGLOS FLORALES</t>
  </si>
  <si>
    <t>N/A</t>
  </si>
  <si>
    <t>NOMINA</t>
  </si>
  <si>
    <t>GASTOS DE REPRESENTACION (6) FACTURAS</t>
  </si>
  <si>
    <t>TOTAL</t>
  </si>
  <si>
    <t>CUENTA POR PAGAR PROVEEDORES</t>
  </si>
  <si>
    <t>CUENTA POR PAGAR NOMINAS</t>
  </si>
  <si>
    <t>TOTAL ADEUDADO</t>
  </si>
  <si>
    <t>ELABORADO POR:</t>
  </si>
  <si>
    <t>REVISADO POR:</t>
  </si>
  <si>
    <t>APROBADO POR:</t>
  </si>
  <si>
    <t>RELACION DE EXPEDIENTE EN PROCESO DE PAGO</t>
  </si>
  <si>
    <t xml:space="preserve">NO. </t>
  </si>
  <si>
    <t>NCF</t>
  </si>
  <si>
    <t>NO. LIB./CHEQUE/TRANSF</t>
  </si>
  <si>
    <t>FECHA DE LIB./CHEQUE/TRANSF.</t>
  </si>
  <si>
    <t>FONDO</t>
  </si>
  <si>
    <t>CUENTA PRESUPUESTARIA</t>
  </si>
  <si>
    <t>B1500000175</t>
  </si>
  <si>
    <t>Outsourcing Disruption, SRL</t>
  </si>
  <si>
    <t>PAGO SERVICIOS POR ASESORÍA GENERAL DE GESTIÓN AL INDOCAL. CORRESPONDIENTE AL MES DE MAYO  2025, SEGÚN FACTURA NCF: B1500000175.  VER ANEXOS.</t>
  </si>
  <si>
    <t>11/06/2025</t>
  </si>
  <si>
    <t>B1500007376</t>
  </si>
  <si>
    <t>AYUNTAMIENTO DEL MUNICIPIO DE SANTIAGO</t>
  </si>
  <si>
    <t>PAGO SERVICIOS DE RECOGIDA DE BASURA DEL LABORATORIO DE LA REGIONAL NORTE INDOCAL SANTIAGO, CORRESPONDIENTE AL MES DE JUNIO 2025. NCF. B1500007376. VER ANEXOS</t>
  </si>
  <si>
    <t>13/06/2025</t>
  </si>
  <si>
    <t>B1500000130</t>
  </si>
  <si>
    <t>Inversiones Rodtah, SRL</t>
  </si>
  <si>
    <t>PAGO SERVICIOS DE FUMIGACIÓN PARA EL LABORATORIO NACIONAL DE METROLOGÍA, REGIONAL NORTE Y SEDE CENTRAL DE ESTE INDOCAL, SEGÚN FACTURA NCF: B1500000130. VER ANEXOS.</t>
  </si>
  <si>
    <t>16/06/2025</t>
  </si>
  <si>
    <t>121/100</t>
  </si>
  <si>
    <t>E450000003926</t>
  </si>
  <si>
    <t>Distribuidores Internacionales de Petróleo, SA</t>
  </si>
  <si>
    <t>PAGO COMPRA DE TICKETS DE COMBUSTIBLE PARA SER UTILIZADO EN LA ASIGNACIONES Y OPERATIVOS TÉCNICOS DIARIOS DE ESTE INDOCAL, SANTO DOMINGO Y SANTIAGO, CORRESPONDIENTE AL MES DE JUNIO DEL   2025, SEGÚN FACTURA NCF: E450000003926.   VER ANEXOS.</t>
  </si>
  <si>
    <t>17/06/2025</t>
  </si>
  <si>
    <t>B1700000143</t>
  </si>
  <si>
    <t>COMISION PANAMERICANA DE NORMAS TECNICAS COPANT</t>
  </si>
  <si>
    <t>PAGO DE LA MEMBRESÍA ANUAL CORRESPONDIENTE A LA COMISION PANAMERICANA   DE   NORMAS   TECNICAS   DEL   AÑO 2025.   SEGÚN   FACTURA NO.17/25, NCF: B1700000143. VER ANEXOS.</t>
  </si>
  <si>
    <t>18/06/2025</t>
  </si>
  <si>
    <t>E450000076267</t>
  </si>
  <si>
    <t>COMPANIA DOMINICANA DE TELEFONOS C POR A</t>
  </si>
  <si>
    <t>PAGO SERVICIOS TELEFÓNICOS UTILIZADOS POR ESTE INDOCAL, CORRESPONDIENTE AL 27 DE MAYO DEL 2025, SEGÚN FACTURA NO. 199 NCF: E450000076267. VER ANEXOS.</t>
  </si>
  <si>
    <t>221201/221301/221501</t>
  </si>
  <si>
    <t>B1500002299</t>
  </si>
  <si>
    <t>ACTUALIDADES V D SRL</t>
  </si>
  <si>
    <t>PAGO COMPRA DE UTENSILIOS DE COCINA Y COMEDOR PARA EL USO DE ESTE INDOCAL, SEGÚN FACTURA NCF: B1500002299.  VER   ANEXOS</t>
  </si>
  <si>
    <t>B1500000231/239</t>
  </si>
  <si>
    <t>LUCEMAS SUPPLY, SRL</t>
  </si>
  <si>
    <t>PAGO COMPRA DE MOBILIARIO PARA USO DE ESTE INDOCAL, SEGÚN FACTURA NCF: B1500000231/239; VER ANEXOS.</t>
  </si>
  <si>
    <t>B1500000168</t>
  </si>
  <si>
    <t>Servicios y Diseños Técnicos JSantos, SRL</t>
  </si>
  <si>
    <t>PAGO SERVICIOS MANTENIMIENTOS Y REPARACIÓN DE AIRES ACONDICIONADOS PARA EL ÁREA DE EVALUACIÓN DE LA CONFORMIDAD Y DEL COMEDOR DE INDOCAL, SEGÚN FACTURA NCF: B1500000168.   VER ANEXOS.</t>
  </si>
  <si>
    <t>20/06/2025</t>
  </si>
  <si>
    <t>B1500000039</t>
  </si>
  <si>
    <t>Rebirth Consulting, SRL</t>
  </si>
  <si>
    <t>SERVICIOS DE FACILITADORES PARA CUBRIR PROGRAMA DE CAPACITACIÓN EN INTERPRETACIÓN E IMPLEMENTACION DEL SISTEMA DE GESTION ISO 9001:2015,37001:2016 Y 37301:2021 lll Y V PARA ESTE INDOCAL, SEGUN FACTURA NCF: B1500000039, VER ANEXOS.</t>
  </si>
  <si>
    <t>2287+J83:J96</t>
  </si>
  <si>
    <t>B1500000084</t>
  </si>
  <si>
    <t>QC 2000 Consultores Latinoamericanos, SRL</t>
  </si>
  <si>
    <t>PAGO CONTRATACIÓN DE EXPERTOS TÉCNICOS Y AUDITORES PARA LOS SERVICIOS DE AUDITORIA DE ESTE INDOCAL, SEGÚN FACTURA NCF: B1500000084. VER ANEXOS.</t>
  </si>
  <si>
    <t>23/06/2025</t>
  </si>
  <si>
    <t>E450000000001</t>
  </si>
  <si>
    <t>TDP Dominicana, SRL</t>
  </si>
  <si>
    <t>PAGO SERVICIO DE CALIBRACIÓN DE EQUIPOS DE ESTE INDOCAL, SEGÚN FACTURA NO.  NCF: E450000000001. VER ANEXOS.</t>
  </si>
  <si>
    <t>INDOCAL - PAGO ADICIONAL PERSONAL TEMPORAL JUNIO 2025</t>
  </si>
  <si>
    <t>25/06/2025</t>
  </si>
  <si>
    <t>INDOCAL - PAGO ADICIONAL PERSONAL FIJO JUNIO 2025</t>
  </si>
  <si>
    <t>INDOCAL-PAGO INCENTIVO REND INDI PERS INACTIVO 2024</t>
  </si>
  <si>
    <t>INDOCAL-PAGO HORAS EXTRAS ABRIL 2025</t>
  </si>
  <si>
    <t>INDOCAL-PAGO VIATIC FUERA PAIS COSTA RICA JUNIO JULIO 2025</t>
  </si>
  <si>
    <t>26/06/2025</t>
  </si>
  <si>
    <t>B1500000052</t>
  </si>
  <si>
    <t>Printeo Room SP, SRL</t>
  </si>
  <si>
    <t>PAGO CONTRATACIÓN DE SERVICIOS DE IMPRESIÓN DE SELLOS AZULES PARA USO DE ESTE INDOCAL, SEGÚN FACTURA NCF:B1500000052, VER ANEXOS.</t>
  </si>
  <si>
    <t>27/06/2025</t>
  </si>
  <si>
    <t>B1500000328</t>
  </si>
  <si>
    <t>Solugral, SRL</t>
  </si>
  <si>
    <t>PAGO COMPRA ADQUISICIÓN DE MOCHILAS IMPERMEABLES Y HERRAMIENTAS DE MANOS PARA USO DE ESTE INDOCAL, SEGÚN FACTURA NCF: B1500000328, VER ANEXOS.</t>
  </si>
  <si>
    <t>236304/239901</t>
  </si>
  <si>
    <t>B1500000280</t>
  </si>
  <si>
    <t>PHOENIX CALIBRATION D. R., SRL.</t>
  </si>
  <si>
    <t>PAGO SERVICIOS DE CALIBRACIÓN DE EQUIPOS DE ESTE INDOCAL, SEGÚN FACTURA INDOCAL, NCF: B1500000280. VER ANEXOS.</t>
  </si>
  <si>
    <t>30/06/2025</t>
  </si>
  <si>
    <t>INDOCAL-PAGO PRESTACIONES LABORALES EX EMPLEADO 2025</t>
  </si>
  <si>
    <t>INDOCAL- PAGO VACACIONES NO DISFRUTADAS EX EMPLEADOS 2024 2025</t>
  </si>
  <si>
    <t>INDOCAL- PAGO VACACIONES NO DISFRUTADAS EX EMPLEADOS 2023 2024</t>
  </si>
  <si>
    <t>B1500000189</t>
  </si>
  <si>
    <t>Sofimac Technology Sote, SRL</t>
  </si>
  <si>
    <t>PAGO COMPRA DE MIL (1,000) PRECINTOS DE SEGURIDAD A PRUEBA DE MANIPULACIÓN PERSONALIZADOS CON CODIGO Y LOGO (SECUENCIA INICIAR 4,201) PARA SER UTILIZADOS POR ESTE INDOCAL, SEGÚN ORDEN DE COMPRA INDOCAL-2025-00031 y FACTURA NCF: B1500000189. VER ANEXOS.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</si>
</sst>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dd/mm/yyyy;@"/>
    <numFmt numFmtId="165" formatCode="[$-409]d\-mmm\-yy;@"/>
    <numFmt numFmtId="166" formatCode="&quot;RD$&quot;#,##0.00"/>
    <numFmt numFmtId="167" formatCode="[$$-1C0A]#,##0.00_);\([$$-1C0A]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sz val="9"/>
      <name val="Times New Roman"/>
      <family val="1"/>
    </font>
    <font>
      <b/>
      <sz val="9"/>
      <name val="Times New Roman"/>
      <family val="1"/>
    </font>
    <font>
      <sz val="16"/>
      <color theme="1"/>
      <name val="Times New Roman"/>
      <family val="1"/>
    </font>
    <font>
      <b/>
      <sz val="14"/>
      <name val="Times New Roman"/>
      <family val="1"/>
    </font>
    <font>
      <sz val="16"/>
      <color theme="1"/>
      <name val="Calibri"/>
      <family val="2"/>
      <scheme val="minor"/>
    </font>
    <font>
      <b/>
      <sz val="16"/>
      <color rgb="FF000000"/>
      <name val="Times New Roman"/>
      <family val="1"/>
    </font>
    <font>
      <sz val="16"/>
      <color rgb="FF000000"/>
      <name val="Times New Roman"/>
      <family val="1"/>
    </font>
    <font>
      <b/>
      <sz val="18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CCCC"/>
        <bgColor rgb="FF000000"/>
      </patternFill>
    </fill>
    <fill>
      <patternFill patternType="solid">
        <fgColor rgb="FFFFCCCC"/>
        <bgColor rgb="FFFFFFCC"/>
      </patternFill>
    </fill>
    <fill>
      <patternFill patternType="solid">
        <fgColor rgb="FFFFCCCC"/>
        <bgColor rgb="FF9999FF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2" fillId="0" borderId="0" xfId="0" applyFont="1"/>
    <xf numFmtId="43" fontId="2" fillId="0" borderId="0" xfId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164" fontId="3" fillId="0" borderId="1" xfId="1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3" fontId="4" fillId="2" borderId="4" xfId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43" fontId="5" fillId="0" borderId="5" xfId="1" applyFont="1" applyFill="1" applyBorder="1" applyAlignment="1">
      <alignment vertical="center" wrapText="1"/>
    </xf>
    <xf numFmtId="14" fontId="5" fillId="0" borderId="5" xfId="1" applyNumberFormat="1" applyFont="1" applyFill="1" applyBorder="1" applyAlignment="1">
      <alignment vertical="center" wrapText="1"/>
    </xf>
    <xf numFmtId="164" fontId="5" fillId="0" borderId="5" xfId="0" applyNumberFormat="1" applyFont="1" applyFill="1" applyBorder="1" applyAlignment="1">
      <alignment vertical="center" wrapText="1"/>
    </xf>
    <xf numFmtId="43" fontId="5" fillId="0" borderId="5" xfId="1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/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14" fontId="5" fillId="0" borderId="7" xfId="0" applyNumberFormat="1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6" fillId="0" borderId="6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43" fontId="3" fillId="0" borderId="5" xfId="1" applyFont="1" applyFill="1" applyBorder="1" applyAlignment="1">
      <alignment vertical="center" wrapText="1"/>
    </xf>
    <xf numFmtId="43" fontId="7" fillId="0" borderId="5" xfId="1" applyFont="1" applyBorder="1" applyAlignment="1">
      <alignment horizontal="center" wrapText="1"/>
    </xf>
    <xf numFmtId="165" fontId="7" fillId="0" borderId="5" xfId="0" applyNumberFormat="1" applyFont="1" applyBorder="1" applyAlignment="1">
      <alignment horizontal="center" wrapText="1"/>
    </xf>
    <xf numFmtId="43" fontId="8" fillId="3" borderId="5" xfId="1" applyFont="1" applyFill="1" applyBorder="1" applyAlignment="1">
      <alignment horizontal="center" wrapText="1"/>
    </xf>
    <xf numFmtId="43" fontId="0" fillId="0" borderId="0" xfId="0" applyNumberFormat="1"/>
    <xf numFmtId="0" fontId="9" fillId="0" borderId="0" xfId="0" applyFont="1"/>
    <xf numFmtId="0" fontId="10" fillId="0" borderId="0" xfId="0" applyFont="1"/>
    <xf numFmtId="43" fontId="10" fillId="0" borderId="0" xfId="1" applyFont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166" fontId="11" fillId="0" borderId="0" xfId="1" applyNumberFormat="1" applyFont="1" applyFill="1" applyBorder="1" applyAlignment="1">
      <alignment horizontal="center" wrapText="1"/>
    </xf>
    <xf numFmtId="0" fontId="0" fillId="0" borderId="0" xfId="0" applyBorder="1"/>
    <xf numFmtId="0" fontId="4" fillId="0" borderId="0" xfId="0" applyFont="1"/>
    <xf numFmtId="167" fontId="3" fillId="0" borderId="5" xfId="1" applyNumberFormat="1" applyFont="1" applyFill="1" applyBorder="1" applyAlignment="1">
      <alignment horizontal="right"/>
    </xf>
    <xf numFmtId="43" fontId="12" fillId="0" borderId="0" xfId="0" applyNumberFormat="1" applyFont="1"/>
    <xf numFmtId="43" fontId="12" fillId="0" borderId="0" xfId="1" applyFont="1"/>
    <xf numFmtId="43" fontId="12" fillId="0" borderId="0" xfId="0" applyNumberFormat="1" applyFont="1" applyBorder="1"/>
    <xf numFmtId="0" fontId="12" fillId="0" borderId="0" xfId="0" applyFont="1" applyBorder="1"/>
    <xf numFmtId="0" fontId="12" fillId="0" borderId="0" xfId="0" applyFont="1" applyBorder="1" applyAlignment="1">
      <alignment vertical="top" wrapText="1"/>
    </xf>
    <xf numFmtId="0" fontId="12" fillId="0" borderId="0" xfId="0" applyFont="1"/>
    <xf numFmtId="43" fontId="12" fillId="0" borderId="0" xfId="1" applyFont="1" applyBorder="1" applyAlignment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 wrapText="1"/>
    </xf>
    <xf numFmtId="0" fontId="12" fillId="3" borderId="0" xfId="0" applyFont="1" applyFill="1"/>
    <xf numFmtId="43" fontId="12" fillId="0" borderId="0" xfId="1" applyFont="1" applyAlignment="1">
      <alignment vertical="center"/>
    </xf>
    <xf numFmtId="0" fontId="4" fillId="0" borderId="0" xfId="0" applyFont="1" applyAlignment="1">
      <alignment horizontal="right"/>
    </xf>
    <xf numFmtId="43" fontId="4" fillId="3" borderId="0" xfId="0" applyNumberFormat="1" applyFont="1" applyFill="1" applyAlignment="1">
      <alignment horizontal="right" vertical="center"/>
    </xf>
    <xf numFmtId="43" fontId="0" fillId="0" borderId="0" xfId="1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43" fontId="12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0" fillId="0" borderId="0" xfId="0" applyFont="1" applyAlignment="1">
      <alignment horizontal="center"/>
    </xf>
    <xf numFmtId="43" fontId="13" fillId="0" borderId="0" xfId="0" applyNumberFormat="1" applyFont="1"/>
    <xf numFmtId="43" fontId="3" fillId="0" borderId="0" xfId="1" applyFont="1" applyFill="1"/>
    <xf numFmtId="43" fontId="7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9" xfId="0" applyNumberFormat="1" applyFont="1" applyBorder="1" applyAlignment="1">
      <alignment horizontal="center" vertical="center"/>
    </xf>
    <xf numFmtId="0" fontId="14" fillId="0" borderId="0" xfId="0" applyFont="1"/>
    <xf numFmtId="0" fontId="15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43" fontId="15" fillId="6" borderId="5" xfId="1" applyFont="1" applyFill="1" applyBorder="1" applyAlignment="1">
      <alignment horizontal="center" vertical="center"/>
    </xf>
    <xf numFmtId="0" fontId="15" fillId="7" borderId="5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 wrapText="1"/>
    </xf>
    <xf numFmtId="0" fontId="15" fillId="7" borderId="5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43" fontId="5" fillId="0" borderId="5" xfId="1" applyFont="1" applyFill="1" applyBorder="1" applyAlignment="1">
      <alignment horizontal="center" vertical="center" wrapText="1"/>
    </xf>
    <xf numFmtId="14" fontId="5" fillId="3" borderId="5" xfId="1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/>
    </xf>
    <xf numFmtId="14" fontId="5" fillId="3" borderId="5" xfId="0" applyNumberFormat="1" applyFont="1" applyFill="1" applyBorder="1" applyAlignment="1">
      <alignment horizontal="center" vertical="center"/>
    </xf>
    <xf numFmtId="164" fontId="5" fillId="3" borderId="11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wrapText="1"/>
    </xf>
    <xf numFmtId="0" fontId="5" fillId="3" borderId="5" xfId="0" applyNumberFormat="1" applyFont="1" applyFill="1" applyBorder="1" applyAlignment="1">
      <alignment horizontal="center"/>
    </xf>
    <xf numFmtId="43" fontId="5" fillId="0" borderId="5" xfId="1" applyFont="1" applyBorder="1" applyAlignment="1">
      <alignment horizontal="left" vertical="center" wrapText="1"/>
    </xf>
    <xf numFmtId="1" fontId="5" fillId="3" borderId="5" xfId="0" applyNumberFormat="1" applyFont="1" applyFill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43" fontId="17" fillId="3" borderId="5" xfId="1" applyFont="1" applyFill="1" applyBorder="1" applyAlignment="1">
      <alignment horizontal="center"/>
    </xf>
    <xf numFmtId="165" fontId="5" fillId="3" borderId="5" xfId="0" applyNumberFormat="1" applyFont="1" applyFill="1" applyBorder="1" applyAlignment="1">
      <alignment horizontal="center"/>
    </xf>
    <xf numFmtId="43" fontId="12" fillId="3" borderId="5" xfId="0" applyNumberFormat="1" applyFont="1" applyFill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3" borderId="5" xfId="0" applyFont="1" applyFill="1" applyBorder="1" applyAlignment="1">
      <alignment horizontal="center" wrapText="1"/>
    </xf>
    <xf numFmtId="43" fontId="12" fillId="0" borderId="0" xfId="1" applyFont="1" applyAlignment="1"/>
    <xf numFmtId="0" fontId="4" fillId="0" borderId="0" xfId="0" applyFont="1" applyAlignment="1">
      <alignment horizontal="center" vertical="top"/>
    </xf>
    <xf numFmtId="43" fontId="4" fillId="0" borderId="0" xfId="1" applyFont="1" applyAlignment="1">
      <alignment vertical="top"/>
    </xf>
    <xf numFmtId="0" fontId="4" fillId="0" borderId="0" xfId="0" applyFont="1" applyAlignment="1">
      <alignment vertical="top"/>
    </xf>
    <xf numFmtId="43" fontId="14" fillId="0" borderId="0" xfId="1" applyFont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3374571</xdr:colOff>
      <xdr:row>101</xdr:row>
      <xdr:rowOff>0</xdr:rowOff>
    </xdr:from>
    <xdr:to>
      <xdr:col>7</xdr:col>
      <xdr:colOff>2016125</xdr:colOff>
      <xdr:row>101</xdr:row>
      <xdr:rowOff>13607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CBBE6E0F-39ED-4141-820B-C00E96F85138}"/>
            </a:ext>
          </a:extLst>
        </xdr:cNvPr>
        <xdr:cNvCxnSpPr/>
      </xdr:nvCxnSpPr>
      <xdr:spPr>
        <a:xfrm flipV="1">
          <a:off x="9927771" y="41014650"/>
          <a:ext cx="10433504" cy="1360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530678</xdr:colOff>
      <xdr:row>103</xdr:row>
      <xdr:rowOff>258535</xdr:rowOff>
    </xdr:from>
    <xdr:to>
      <xdr:col>4</xdr:col>
      <xdr:colOff>4122964</xdr:colOff>
      <xdr:row>103</xdr:row>
      <xdr:rowOff>258535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230E8FE7-427C-41E9-9BA9-6C38A62A632F}"/>
            </a:ext>
          </a:extLst>
        </xdr:cNvPr>
        <xdr:cNvCxnSpPr/>
      </xdr:nvCxnSpPr>
      <xdr:spPr>
        <a:xfrm>
          <a:off x="940253" y="41787535"/>
          <a:ext cx="561158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734785</xdr:colOff>
      <xdr:row>103</xdr:row>
      <xdr:rowOff>222250</xdr:rowOff>
    </xdr:from>
    <xdr:to>
      <xdr:col>12</xdr:col>
      <xdr:colOff>1079500</xdr:colOff>
      <xdr:row>103</xdr:row>
      <xdr:rowOff>258535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A4793294-2227-4164-B5D2-9E7779BD31D3}"/>
            </a:ext>
          </a:extLst>
        </xdr:cNvPr>
        <xdr:cNvCxnSpPr/>
      </xdr:nvCxnSpPr>
      <xdr:spPr>
        <a:xfrm flipV="1">
          <a:off x="23680510" y="41751250"/>
          <a:ext cx="6412140" cy="362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3637644</xdr:colOff>
      <xdr:row>60</xdr:row>
      <xdr:rowOff>265339</xdr:rowOff>
    </xdr:from>
    <xdr:to>
      <xdr:col>9</xdr:col>
      <xdr:colOff>249464</xdr:colOff>
      <xdr:row>60</xdr:row>
      <xdr:rowOff>265339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3DD9A3A5-E1B9-4E06-83DA-F8D8BD524A46}"/>
            </a:ext>
          </a:extLst>
        </xdr:cNvPr>
        <xdr:cNvCxnSpPr/>
      </xdr:nvCxnSpPr>
      <xdr:spPr>
        <a:xfrm>
          <a:off x="10190844" y="16010164"/>
          <a:ext cx="1300434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546553</xdr:colOff>
      <xdr:row>61</xdr:row>
      <xdr:rowOff>4535</xdr:rowOff>
    </xdr:from>
    <xdr:to>
      <xdr:col>5</xdr:col>
      <xdr:colOff>8164</xdr:colOff>
      <xdr:row>61</xdr:row>
      <xdr:rowOff>4535</xdr:rowOff>
    </xdr:to>
    <xdr:cxnSp macro="">
      <xdr:nvCxnSpPr>
        <xdr:cNvPr id="6" name="Conector recto 5">
          <a:extLst>
            <a:ext uri="{FF2B5EF4-FFF2-40B4-BE49-F238E27FC236}">
              <a16:creationId xmlns:a16="http://schemas.microsoft.com/office/drawing/2014/main" id="{F9F5411F-FC9F-4FF0-A48E-91581CF7BB01}"/>
            </a:ext>
          </a:extLst>
        </xdr:cNvPr>
        <xdr:cNvCxnSpPr/>
      </xdr:nvCxnSpPr>
      <xdr:spPr>
        <a:xfrm>
          <a:off x="956128" y="16016060"/>
          <a:ext cx="560523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734785</xdr:colOff>
      <xdr:row>61</xdr:row>
      <xdr:rowOff>20410</xdr:rowOff>
    </xdr:from>
    <xdr:to>
      <xdr:col>13</xdr:col>
      <xdr:colOff>816428</xdr:colOff>
      <xdr:row>61</xdr:row>
      <xdr:rowOff>20410</xdr:rowOff>
    </xdr:to>
    <xdr:cxnSp macro="">
      <xdr:nvCxnSpPr>
        <xdr:cNvPr id="7" name="Conector recto 6">
          <a:extLst>
            <a:ext uri="{FF2B5EF4-FFF2-40B4-BE49-F238E27FC236}">
              <a16:creationId xmlns:a16="http://schemas.microsoft.com/office/drawing/2014/main" id="{0523B1DB-8B69-4F47-A899-6E0B459E7C75}"/>
            </a:ext>
          </a:extLst>
        </xdr:cNvPr>
        <xdr:cNvCxnSpPr/>
      </xdr:nvCxnSpPr>
      <xdr:spPr>
        <a:xfrm>
          <a:off x="23680510" y="16031935"/>
          <a:ext cx="7539718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8"/>
  <sheetViews>
    <sheetView tabSelected="1" topLeftCell="E83" zoomScale="60" zoomScaleNormal="60" workbookViewId="0">
      <selection activeCell="O97" sqref="O97"/>
    </sheetView>
  </sheetViews>
  <sheetFormatPr baseColWidth="10" defaultColWidth="13" defaultRowHeight="15" x14ac:dyDescent="0.25"/>
  <cols>
    <col min="1" max="2" width="0" hidden="1" customWidth="1"/>
    <col min="3" max="3" width="6.140625" customWidth="1"/>
    <col min="4" max="4" width="42.7109375" customWidth="1"/>
    <col min="5" max="5" width="49.42578125" customWidth="1"/>
    <col min="6" max="6" width="69.28515625" customWidth="1"/>
    <col min="7" max="7" width="107.5703125" customWidth="1"/>
    <col min="8" max="8" width="37.28515625" style="55" customWidth="1"/>
    <col min="9" max="9" width="31.7109375" customWidth="1"/>
    <col min="10" max="10" width="38.5703125" customWidth="1"/>
    <col min="11" max="11" width="27.42578125" customWidth="1"/>
    <col min="12" max="12" width="25" customWidth="1"/>
    <col min="13" max="13" width="20.85546875" style="60" customWidth="1"/>
    <col min="14" max="14" width="31.28515625" style="61" customWidth="1"/>
    <col min="15" max="15" width="16.85546875" customWidth="1"/>
    <col min="16" max="16" width="15" customWidth="1"/>
  </cols>
  <sheetData>
    <row r="1" spans="4:15" x14ac:dyDescent="0.25">
      <c r="D1" s="1"/>
      <c r="E1" s="1"/>
      <c r="F1" s="1"/>
      <c r="G1" s="1"/>
      <c r="H1" s="2"/>
      <c r="I1" s="1"/>
      <c r="J1" s="1"/>
      <c r="K1" s="1"/>
      <c r="L1" s="1"/>
      <c r="M1" s="3"/>
      <c r="N1" s="4"/>
    </row>
    <row r="2" spans="4:15" ht="21.75" customHeight="1" x14ac:dyDescent="0.3">
      <c r="D2" s="5" t="s">
        <v>0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4:15" ht="20.25" customHeight="1" x14ac:dyDescent="0.3">
      <c r="D3" s="5" t="s">
        <v>1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4:15" ht="22.5" customHeight="1" x14ac:dyDescent="0.3">
      <c r="D4" s="5" t="s">
        <v>2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4:15" ht="21" customHeight="1" thickBot="1" x14ac:dyDescent="0.35">
      <c r="D5" s="6">
        <v>45838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4:15" ht="40.5" x14ac:dyDescent="0.25">
      <c r="D6" s="7" t="s">
        <v>3</v>
      </c>
      <c r="E6" s="8" t="s">
        <v>4</v>
      </c>
      <c r="F6" s="9" t="s">
        <v>5</v>
      </c>
      <c r="G6" s="9" t="s">
        <v>6</v>
      </c>
      <c r="H6" s="10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</row>
    <row r="7" spans="4:15" s="17" customFormat="1" ht="20.25" x14ac:dyDescent="0.3">
      <c r="D7" s="11" t="s">
        <v>15</v>
      </c>
      <c r="E7" s="11" t="s">
        <v>16</v>
      </c>
      <c r="F7" s="11" t="s">
        <v>17</v>
      </c>
      <c r="G7" s="12">
        <v>130178.59</v>
      </c>
      <c r="H7" s="13">
        <v>45684</v>
      </c>
      <c r="I7" s="14">
        <f>+H7+30</f>
        <v>45714</v>
      </c>
      <c r="J7" s="15">
        <f>+IF(O7&lt;=0,G7,0)</f>
        <v>0</v>
      </c>
      <c r="K7" s="12">
        <f>+IF(AND(O7&gt;=1,O7&lt;=30),G7,0)</f>
        <v>0</v>
      </c>
      <c r="L7" s="15">
        <f>+IF(AND(O7&gt;=31,O7&lt;=60),G7,0)</f>
        <v>0</v>
      </c>
      <c r="M7" s="12">
        <f>+IF(AND(O7&gt;60,O7&lt;=90),G7,0)</f>
        <v>0</v>
      </c>
      <c r="N7" s="12">
        <f>+G7</f>
        <v>130178.59</v>
      </c>
      <c r="O7" s="16">
        <f>+$D$5-I7</f>
        <v>124</v>
      </c>
    </row>
    <row r="8" spans="4:15" s="17" customFormat="1" ht="20.25" x14ac:dyDescent="0.3">
      <c r="D8" s="11" t="s">
        <v>18</v>
      </c>
      <c r="E8" s="11" t="s">
        <v>19</v>
      </c>
      <c r="F8" s="11" t="s">
        <v>20</v>
      </c>
      <c r="G8" s="12">
        <v>1383690</v>
      </c>
      <c r="H8" s="13">
        <v>45741</v>
      </c>
      <c r="I8" s="14">
        <f t="shared" ref="I8:I52" si="0">+H8+30</f>
        <v>45771</v>
      </c>
      <c r="J8" s="15">
        <f>+IF(O8&lt;=0,G8,0)</f>
        <v>0</v>
      </c>
      <c r="K8" s="12">
        <f>+IF(AND(O8&gt;=1,O8&lt;=30),G8,0)</f>
        <v>0</v>
      </c>
      <c r="L8" s="15">
        <f>+IF(AND(O8&gt;=31,O8&lt;=60),G8,0)</f>
        <v>0</v>
      </c>
      <c r="M8" s="12">
        <f>+G8</f>
        <v>1383690</v>
      </c>
      <c r="N8" s="12">
        <f>+IF(O8&gt;91,G8,0)</f>
        <v>0</v>
      </c>
      <c r="O8" s="16">
        <f t="shared" ref="O8:O52" si="1">+$D$5-I8</f>
        <v>67</v>
      </c>
    </row>
    <row r="9" spans="4:15" s="18" customFormat="1" ht="20.25" x14ac:dyDescent="0.3">
      <c r="D9" s="11" t="s">
        <v>21</v>
      </c>
      <c r="E9" s="11" t="s">
        <v>22</v>
      </c>
      <c r="F9" s="11" t="s">
        <v>23</v>
      </c>
      <c r="G9" s="12">
        <v>44338.5</v>
      </c>
      <c r="H9" s="13">
        <v>45748</v>
      </c>
      <c r="I9" s="14">
        <f t="shared" si="0"/>
        <v>45778</v>
      </c>
      <c r="J9" s="15">
        <f>+IF(O9&lt;=0,G9,0)</f>
        <v>0</v>
      </c>
      <c r="K9" s="12">
        <f>+IF(AND(O9&gt;=1,O9&lt;=30),G9,0)</f>
        <v>0</v>
      </c>
      <c r="L9" s="15">
        <f>+G9</f>
        <v>44338.5</v>
      </c>
      <c r="M9" s="12">
        <f>+IF(AND(O9&gt;60,O9&lt;=90),G9,0)</f>
        <v>0</v>
      </c>
      <c r="N9" s="12">
        <f>+IF(O9&gt;91,G9,0)</f>
        <v>0</v>
      </c>
      <c r="O9" s="16">
        <f t="shared" si="1"/>
        <v>60</v>
      </c>
    </row>
    <row r="10" spans="4:15" s="18" customFormat="1" ht="20.25" x14ac:dyDescent="0.3">
      <c r="D10" s="19" t="s">
        <v>24</v>
      </c>
      <c r="E10" s="11" t="s">
        <v>25</v>
      </c>
      <c r="F10" s="11" t="s">
        <v>26</v>
      </c>
      <c r="G10" s="12">
        <v>367335</v>
      </c>
      <c r="H10" s="13">
        <v>45753</v>
      </c>
      <c r="I10" s="14">
        <f t="shared" si="0"/>
        <v>45783</v>
      </c>
      <c r="J10" s="15"/>
      <c r="K10" s="12"/>
      <c r="L10" s="15">
        <f>+G10</f>
        <v>367335</v>
      </c>
      <c r="M10" s="12"/>
      <c r="N10" s="12"/>
      <c r="O10" s="16">
        <f t="shared" si="1"/>
        <v>55</v>
      </c>
    </row>
    <row r="11" spans="4:15" s="18" customFormat="1" ht="20.25" x14ac:dyDescent="0.3">
      <c r="D11" s="19" t="s">
        <v>27</v>
      </c>
      <c r="E11" s="11" t="s">
        <v>28</v>
      </c>
      <c r="F11" s="11" t="s">
        <v>29</v>
      </c>
      <c r="G11" s="12">
        <v>33850.07</v>
      </c>
      <c r="H11" s="13">
        <v>45771</v>
      </c>
      <c r="I11" s="14">
        <f t="shared" si="0"/>
        <v>45801</v>
      </c>
      <c r="J11" s="15"/>
      <c r="K11" s="12"/>
      <c r="L11" s="15">
        <f>+G11</f>
        <v>33850.07</v>
      </c>
      <c r="M11" s="12"/>
      <c r="N11" s="12"/>
      <c r="O11" s="16">
        <f t="shared" si="1"/>
        <v>37</v>
      </c>
    </row>
    <row r="12" spans="4:15" s="18" customFormat="1" ht="20.25" x14ac:dyDescent="0.3">
      <c r="D12" s="11" t="s">
        <v>30</v>
      </c>
      <c r="E12" s="19" t="s">
        <v>31</v>
      </c>
      <c r="F12" s="11" t="s">
        <v>32</v>
      </c>
      <c r="G12" s="12">
        <v>151281.81</v>
      </c>
      <c r="H12" s="13">
        <v>45790</v>
      </c>
      <c r="I12" s="14">
        <f t="shared" si="0"/>
        <v>45820</v>
      </c>
      <c r="J12" s="15">
        <f>+IF(O12&lt;=0,G12,0)</f>
        <v>0</v>
      </c>
      <c r="K12" s="12">
        <f>+IF(AND(O12&gt;=1,O12&lt;=30),G12,0)</f>
        <v>151281.81</v>
      </c>
      <c r="L12" s="15">
        <f>+IF(AND(O12&gt;=31,O12&lt;=60),G12,0)</f>
        <v>0</v>
      </c>
      <c r="M12" s="12">
        <f>+IF(AND(O12&gt;60,O12&lt;=90),G12,0)</f>
        <v>0</v>
      </c>
      <c r="N12" s="12">
        <f>+IF(O12&gt;91,G12,0)</f>
        <v>0</v>
      </c>
      <c r="O12" s="16">
        <f t="shared" si="1"/>
        <v>18</v>
      </c>
    </row>
    <row r="13" spans="4:15" s="18" customFormat="1" ht="20.25" x14ac:dyDescent="0.3">
      <c r="D13" s="11" t="s">
        <v>33</v>
      </c>
      <c r="E13" s="11" t="s">
        <v>34</v>
      </c>
      <c r="F13" s="11" t="s">
        <v>35</v>
      </c>
      <c r="G13" s="12">
        <v>1708.45</v>
      </c>
      <c r="H13" s="13">
        <v>45799</v>
      </c>
      <c r="I13" s="14">
        <f t="shared" si="0"/>
        <v>45829</v>
      </c>
      <c r="J13" s="15">
        <f>+IF(O13&lt;=0,G13,0)</f>
        <v>0</v>
      </c>
      <c r="K13" s="12">
        <f t="shared" ref="K13:K30" si="2">+IF(AND(O13&gt;=1,O13&lt;=30),G13,0)</f>
        <v>1708.45</v>
      </c>
      <c r="L13" s="15">
        <f>+IF(AND(O13&gt;=31,O13&lt;=60),G13,0)</f>
        <v>0</v>
      </c>
      <c r="M13" s="12">
        <f>+IF(AND(O13&gt;60,O13&lt;=90),G13,0)</f>
        <v>0</v>
      </c>
      <c r="N13" s="12">
        <f>+IF(O13&gt;91,G13,0)</f>
        <v>0</v>
      </c>
      <c r="O13" s="16">
        <f t="shared" si="1"/>
        <v>9</v>
      </c>
    </row>
    <row r="14" spans="4:15" s="18" customFormat="1" ht="20.25" x14ac:dyDescent="0.3">
      <c r="D14" s="20" t="s">
        <v>36</v>
      </c>
      <c r="E14" s="21" t="s">
        <v>37</v>
      </c>
      <c r="F14" s="22" t="s">
        <v>35</v>
      </c>
      <c r="G14" s="12">
        <v>21358</v>
      </c>
      <c r="H14" s="13">
        <v>45804</v>
      </c>
      <c r="I14" s="14">
        <f t="shared" si="0"/>
        <v>45834</v>
      </c>
      <c r="J14" s="15"/>
      <c r="K14" s="12">
        <f t="shared" si="2"/>
        <v>21358</v>
      </c>
      <c r="L14" s="15"/>
      <c r="M14" s="12"/>
      <c r="N14" s="12"/>
      <c r="O14" s="16">
        <f t="shared" si="1"/>
        <v>4</v>
      </c>
    </row>
    <row r="15" spans="4:15" s="18" customFormat="1" ht="20.25" x14ac:dyDescent="0.3">
      <c r="D15" s="20" t="s">
        <v>38</v>
      </c>
      <c r="E15" s="21" t="s">
        <v>37</v>
      </c>
      <c r="F15" s="22" t="s">
        <v>35</v>
      </c>
      <c r="G15" s="12">
        <v>6136</v>
      </c>
      <c r="H15" s="13">
        <v>45804</v>
      </c>
      <c r="I15" s="14">
        <f t="shared" si="0"/>
        <v>45834</v>
      </c>
      <c r="J15" s="15"/>
      <c r="K15" s="12">
        <f t="shared" si="2"/>
        <v>6136</v>
      </c>
      <c r="L15" s="15"/>
      <c r="M15" s="12"/>
      <c r="N15" s="12"/>
      <c r="O15" s="16">
        <f t="shared" si="1"/>
        <v>4</v>
      </c>
    </row>
    <row r="16" spans="4:15" s="18" customFormat="1" ht="20.25" x14ac:dyDescent="0.3">
      <c r="D16" s="20" t="s">
        <v>39</v>
      </c>
      <c r="E16" s="21" t="s">
        <v>37</v>
      </c>
      <c r="F16" s="22" t="s">
        <v>35</v>
      </c>
      <c r="G16" s="12">
        <v>9699.6</v>
      </c>
      <c r="H16" s="13">
        <v>45804</v>
      </c>
      <c r="I16" s="14">
        <f t="shared" si="0"/>
        <v>45834</v>
      </c>
      <c r="J16" s="15"/>
      <c r="K16" s="12">
        <f t="shared" si="2"/>
        <v>9699.6</v>
      </c>
      <c r="L16" s="15"/>
      <c r="M16" s="12"/>
      <c r="N16" s="12"/>
      <c r="O16" s="16">
        <f t="shared" si="1"/>
        <v>4</v>
      </c>
    </row>
    <row r="17" spans="4:15" s="18" customFormat="1" ht="20.25" x14ac:dyDescent="0.3">
      <c r="D17" s="20" t="s">
        <v>40</v>
      </c>
      <c r="E17" s="21" t="s">
        <v>37</v>
      </c>
      <c r="F17" s="22" t="s">
        <v>35</v>
      </c>
      <c r="G17" s="12">
        <v>3392.5</v>
      </c>
      <c r="H17" s="13">
        <v>45804</v>
      </c>
      <c r="I17" s="14">
        <f t="shared" si="0"/>
        <v>45834</v>
      </c>
      <c r="J17" s="15"/>
      <c r="K17" s="12">
        <f t="shared" si="2"/>
        <v>3392.5</v>
      </c>
      <c r="L17" s="15"/>
      <c r="M17" s="12"/>
      <c r="N17" s="12"/>
      <c r="O17" s="16">
        <f t="shared" si="1"/>
        <v>4</v>
      </c>
    </row>
    <row r="18" spans="4:15" s="18" customFormat="1" ht="20.25" x14ac:dyDescent="0.3">
      <c r="D18" s="20" t="s">
        <v>41</v>
      </c>
      <c r="E18" s="21" t="s">
        <v>37</v>
      </c>
      <c r="F18" s="22" t="s">
        <v>35</v>
      </c>
      <c r="G18" s="12">
        <v>6041.6</v>
      </c>
      <c r="H18" s="13">
        <v>45804</v>
      </c>
      <c r="I18" s="14">
        <f t="shared" si="0"/>
        <v>45834</v>
      </c>
      <c r="J18" s="15"/>
      <c r="K18" s="12">
        <f t="shared" si="2"/>
        <v>6041.6</v>
      </c>
      <c r="L18" s="15"/>
      <c r="M18" s="12"/>
      <c r="N18" s="12"/>
      <c r="O18" s="16">
        <f t="shared" si="1"/>
        <v>4</v>
      </c>
    </row>
    <row r="19" spans="4:15" s="18" customFormat="1" ht="20.25" x14ac:dyDescent="0.3">
      <c r="D19" s="20" t="s">
        <v>42</v>
      </c>
      <c r="E19" s="21" t="s">
        <v>37</v>
      </c>
      <c r="F19" s="22" t="s">
        <v>35</v>
      </c>
      <c r="G19" s="12">
        <v>8850</v>
      </c>
      <c r="H19" s="13">
        <v>45804</v>
      </c>
      <c r="I19" s="14">
        <f t="shared" si="0"/>
        <v>45834</v>
      </c>
      <c r="J19" s="15"/>
      <c r="K19" s="12">
        <f t="shared" si="2"/>
        <v>8850</v>
      </c>
      <c r="L19" s="15"/>
      <c r="M19" s="12"/>
      <c r="N19" s="12"/>
      <c r="O19" s="16">
        <f t="shared" si="1"/>
        <v>4</v>
      </c>
    </row>
    <row r="20" spans="4:15" s="18" customFormat="1" ht="20.25" x14ac:dyDescent="0.3">
      <c r="D20" s="20" t="s">
        <v>43</v>
      </c>
      <c r="E20" s="21" t="s">
        <v>37</v>
      </c>
      <c r="F20" s="22" t="s">
        <v>35</v>
      </c>
      <c r="G20" s="12">
        <v>6903</v>
      </c>
      <c r="H20" s="13">
        <v>45804</v>
      </c>
      <c r="I20" s="14">
        <f t="shared" si="0"/>
        <v>45834</v>
      </c>
      <c r="J20" s="15"/>
      <c r="K20" s="12">
        <f t="shared" si="2"/>
        <v>6903</v>
      </c>
      <c r="L20" s="15"/>
      <c r="M20" s="12"/>
      <c r="N20" s="12"/>
      <c r="O20" s="16">
        <f t="shared" si="1"/>
        <v>4</v>
      </c>
    </row>
    <row r="21" spans="4:15" s="18" customFormat="1" ht="20.25" x14ac:dyDescent="0.3">
      <c r="D21" s="20" t="s">
        <v>44</v>
      </c>
      <c r="E21" s="21" t="s">
        <v>37</v>
      </c>
      <c r="F21" s="22" t="s">
        <v>35</v>
      </c>
      <c r="G21" s="12">
        <v>3221.4</v>
      </c>
      <c r="H21" s="13">
        <v>45804</v>
      </c>
      <c r="I21" s="14">
        <f t="shared" si="0"/>
        <v>45834</v>
      </c>
      <c r="J21" s="15"/>
      <c r="K21" s="12">
        <f t="shared" si="2"/>
        <v>3221.4</v>
      </c>
      <c r="L21" s="15"/>
      <c r="M21" s="12"/>
      <c r="N21" s="12"/>
      <c r="O21" s="16">
        <f t="shared" si="1"/>
        <v>4</v>
      </c>
    </row>
    <row r="22" spans="4:15" s="18" customFormat="1" ht="20.25" x14ac:dyDescent="0.3">
      <c r="D22" s="20" t="s">
        <v>45</v>
      </c>
      <c r="E22" s="21" t="s">
        <v>37</v>
      </c>
      <c r="F22" s="22" t="s">
        <v>35</v>
      </c>
      <c r="G22" s="12">
        <v>2832</v>
      </c>
      <c r="H22" s="13">
        <v>45804</v>
      </c>
      <c r="I22" s="14">
        <f t="shared" si="0"/>
        <v>45834</v>
      </c>
      <c r="J22" s="15"/>
      <c r="K22" s="12">
        <f t="shared" si="2"/>
        <v>2832</v>
      </c>
      <c r="L22" s="15"/>
      <c r="M22" s="12"/>
      <c r="N22" s="12"/>
      <c r="O22" s="16">
        <f t="shared" si="1"/>
        <v>4</v>
      </c>
    </row>
    <row r="23" spans="4:15" s="18" customFormat="1" ht="20.25" x14ac:dyDescent="0.3">
      <c r="D23" s="20" t="s">
        <v>46</v>
      </c>
      <c r="E23" s="21" t="s">
        <v>37</v>
      </c>
      <c r="F23" s="22" t="s">
        <v>35</v>
      </c>
      <c r="G23" s="12">
        <v>6277.6</v>
      </c>
      <c r="H23" s="13">
        <v>45804</v>
      </c>
      <c r="I23" s="14">
        <f t="shared" si="0"/>
        <v>45834</v>
      </c>
      <c r="J23" s="15"/>
      <c r="K23" s="12">
        <f t="shared" si="2"/>
        <v>6277.6</v>
      </c>
      <c r="L23" s="15"/>
      <c r="M23" s="12"/>
      <c r="N23" s="12"/>
      <c r="O23" s="16">
        <f t="shared" si="1"/>
        <v>4</v>
      </c>
    </row>
    <row r="24" spans="4:15" s="18" customFormat="1" ht="20.25" x14ac:dyDescent="0.3">
      <c r="D24" s="20" t="s">
        <v>47</v>
      </c>
      <c r="E24" s="21" t="s">
        <v>37</v>
      </c>
      <c r="F24" s="22" t="s">
        <v>35</v>
      </c>
      <c r="G24" s="12">
        <v>4466.3</v>
      </c>
      <c r="H24" s="13">
        <v>45804</v>
      </c>
      <c r="I24" s="14">
        <f t="shared" si="0"/>
        <v>45834</v>
      </c>
      <c r="J24" s="15"/>
      <c r="K24" s="12">
        <f t="shared" si="2"/>
        <v>4466.3</v>
      </c>
      <c r="L24" s="15"/>
      <c r="M24" s="12"/>
      <c r="N24" s="12"/>
      <c r="O24" s="16">
        <f t="shared" si="1"/>
        <v>4</v>
      </c>
    </row>
    <row r="25" spans="4:15" s="18" customFormat="1" ht="20.25" x14ac:dyDescent="0.3">
      <c r="D25" s="20" t="s">
        <v>48</v>
      </c>
      <c r="E25" s="21" t="s">
        <v>37</v>
      </c>
      <c r="F25" s="22" t="s">
        <v>35</v>
      </c>
      <c r="G25" s="12">
        <v>5321.8</v>
      </c>
      <c r="H25" s="13">
        <v>45804</v>
      </c>
      <c r="I25" s="14">
        <f t="shared" si="0"/>
        <v>45834</v>
      </c>
      <c r="J25" s="15"/>
      <c r="K25" s="12">
        <f t="shared" si="2"/>
        <v>5321.8</v>
      </c>
      <c r="L25" s="15"/>
      <c r="M25" s="12"/>
      <c r="N25" s="12"/>
      <c r="O25" s="16">
        <f t="shared" si="1"/>
        <v>4</v>
      </c>
    </row>
    <row r="26" spans="4:15" s="18" customFormat="1" ht="20.25" x14ac:dyDescent="0.3">
      <c r="D26" s="20" t="s">
        <v>49</v>
      </c>
      <c r="E26" s="21" t="s">
        <v>37</v>
      </c>
      <c r="F26" s="22" t="s">
        <v>35</v>
      </c>
      <c r="G26" s="12">
        <v>1758.2</v>
      </c>
      <c r="H26" s="13">
        <v>45804</v>
      </c>
      <c r="I26" s="14">
        <f t="shared" si="0"/>
        <v>45834</v>
      </c>
      <c r="J26" s="15"/>
      <c r="K26" s="12">
        <f t="shared" si="2"/>
        <v>1758.2</v>
      </c>
      <c r="L26" s="15"/>
      <c r="M26" s="12"/>
      <c r="N26" s="12"/>
      <c r="O26" s="16">
        <f t="shared" si="1"/>
        <v>4</v>
      </c>
    </row>
    <row r="27" spans="4:15" s="18" customFormat="1" ht="20.25" x14ac:dyDescent="0.3">
      <c r="D27" s="20" t="s">
        <v>50</v>
      </c>
      <c r="E27" s="21" t="s">
        <v>37</v>
      </c>
      <c r="F27" s="22" t="s">
        <v>35</v>
      </c>
      <c r="G27" s="12">
        <v>413</v>
      </c>
      <c r="H27" s="13">
        <v>45804</v>
      </c>
      <c r="I27" s="14">
        <f t="shared" si="0"/>
        <v>45834</v>
      </c>
      <c r="J27" s="15"/>
      <c r="K27" s="12">
        <f t="shared" si="2"/>
        <v>413</v>
      </c>
      <c r="L27" s="15"/>
      <c r="M27" s="12"/>
      <c r="N27" s="12"/>
      <c r="O27" s="16">
        <f t="shared" si="1"/>
        <v>4</v>
      </c>
    </row>
    <row r="28" spans="4:15" s="18" customFormat="1" ht="20.25" x14ac:dyDescent="0.3">
      <c r="D28" s="20" t="s">
        <v>51</v>
      </c>
      <c r="E28" s="21" t="s">
        <v>37</v>
      </c>
      <c r="F28" s="22" t="s">
        <v>35</v>
      </c>
      <c r="G28" s="12">
        <v>5192</v>
      </c>
      <c r="H28" s="13">
        <v>45804</v>
      </c>
      <c r="I28" s="14">
        <f t="shared" si="0"/>
        <v>45834</v>
      </c>
      <c r="J28" s="15"/>
      <c r="K28" s="12">
        <f t="shared" si="2"/>
        <v>5192</v>
      </c>
      <c r="L28" s="15"/>
      <c r="M28" s="12"/>
      <c r="N28" s="12"/>
      <c r="O28" s="16">
        <f t="shared" si="1"/>
        <v>4</v>
      </c>
    </row>
    <row r="29" spans="4:15" s="18" customFormat="1" ht="20.25" x14ac:dyDescent="0.3">
      <c r="D29" s="20" t="s">
        <v>52</v>
      </c>
      <c r="E29" s="23" t="s">
        <v>34</v>
      </c>
      <c r="F29" s="22" t="s">
        <v>35</v>
      </c>
      <c r="G29" s="12">
        <v>8799.85</v>
      </c>
      <c r="H29" s="13">
        <v>45805</v>
      </c>
      <c r="I29" s="14">
        <f t="shared" si="0"/>
        <v>45835</v>
      </c>
      <c r="J29" s="15">
        <f>+IF(O29&lt;=0,G29,0)</f>
        <v>0</v>
      </c>
      <c r="K29" s="12">
        <f t="shared" si="2"/>
        <v>8799.85</v>
      </c>
      <c r="L29" s="15">
        <f>+IF(AND(O29&gt;=31,O29&lt;=60),G29,0)</f>
        <v>0</v>
      </c>
      <c r="M29" s="12">
        <f>+IF(AND(O29&gt;60,O29&lt;=90),G29,0)</f>
        <v>0</v>
      </c>
      <c r="N29" s="12">
        <f>+IF(O29&gt;91,G29,0)</f>
        <v>0</v>
      </c>
      <c r="O29" s="16">
        <f t="shared" si="1"/>
        <v>3</v>
      </c>
    </row>
    <row r="30" spans="4:15" s="18" customFormat="1" ht="20.25" x14ac:dyDescent="0.3">
      <c r="D30" s="20" t="s">
        <v>53</v>
      </c>
      <c r="E30" s="23" t="s">
        <v>54</v>
      </c>
      <c r="F30" s="22" t="s">
        <v>55</v>
      </c>
      <c r="G30" s="12">
        <v>43664.99</v>
      </c>
      <c r="H30" s="13">
        <v>45813</v>
      </c>
      <c r="I30" s="14">
        <f t="shared" si="0"/>
        <v>45843</v>
      </c>
      <c r="J30" s="15">
        <f>+G30</f>
        <v>43664.99</v>
      </c>
      <c r="K30" s="12">
        <f t="shared" si="2"/>
        <v>0</v>
      </c>
      <c r="L30" s="15"/>
      <c r="M30" s="12"/>
      <c r="N30" s="12"/>
      <c r="O30" s="16">
        <f t="shared" si="1"/>
        <v>-5</v>
      </c>
    </row>
    <row r="31" spans="4:15" s="18" customFormat="1" ht="20.25" x14ac:dyDescent="0.3">
      <c r="D31" s="20" t="s">
        <v>56</v>
      </c>
      <c r="E31" s="23" t="s">
        <v>57</v>
      </c>
      <c r="F31" s="22" t="s">
        <v>35</v>
      </c>
      <c r="G31" s="12">
        <v>15749.26</v>
      </c>
      <c r="H31" s="13">
        <v>45813</v>
      </c>
      <c r="I31" s="14">
        <f t="shared" si="0"/>
        <v>45843</v>
      </c>
      <c r="J31" s="15">
        <f>+G31</f>
        <v>15749.26</v>
      </c>
      <c r="K31" s="12"/>
      <c r="L31" s="15"/>
      <c r="M31" s="12"/>
      <c r="N31" s="12"/>
      <c r="O31" s="16">
        <f t="shared" si="1"/>
        <v>-5</v>
      </c>
    </row>
    <row r="32" spans="4:15" s="18" customFormat="1" ht="20.25" x14ac:dyDescent="0.3">
      <c r="D32" s="11" t="s">
        <v>58</v>
      </c>
      <c r="E32" s="24" t="s">
        <v>59</v>
      </c>
      <c r="F32" s="22" t="s">
        <v>60</v>
      </c>
      <c r="G32" s="12">
        <v>27200</v>
      </c>
      <c r="H32" s="13">
        <v>45817</v>
      </c>
      <c r="I32" s="14">
        <f t="shared" si="0"/>
        <v>45847</v>
      </c>
      <c r="J32" s="15">
        <f t="shared" ref="J32:J52" si="3">+G32</f>
        <v>27200</v>
      </c>
      <c r="K32" s="12"/>
      <c r="L32" s="15"/>
      <c r="M32" s="12"/>
      <c r="N32" s="12"/>
      <c r="O32" s="16">
        <f t="shared" si="1"/>
        <v>-9</v>
      </c>
    </row>
    <row r="33" spans="4:15" s="18" customFormat="1" ht="20.25" x14ac:dyDescent="0.3">
      <c r="D33" s="19" t="s">
        <v>61</v>
      </c>
      <c r="E33" s="23" t="s">
        <v>57</v>
      </c>
      <c r="F33" s="22" t="s">
        <v>35</v>
      </c>
      <c r="G33" s="12">
        <v>16921.490000000002</v>
      </c>
      <c r="H33" s="13">
        <v>45818</v>
      </c>
      <c r="I33" s="14">
        <f t="shared" si="0"/>
        <v>45848</v>
      </c>
      <c r="J33" s="15">
        <f t="shared" si="3"/>
        <v>16921.490000000002</v>
      </c>
      <c r="K33" s="12"/>
      <c r="L33" s="15"/>
      <c r="M33" s="12"/>
      <c r="N33" s="12"/>
      <c r="O33" s="16">
        <f t="shared" si="1"/>
        <v>-10</v>
      </c>
    </row>
    <row r="34" spans="4:15" s="18" customFormat="1" ht="20.25" x14ac:dyDescent="0.3">
      <c r="D34" s="19" t="s">
        <v>62</v>
      </c>
      <c r="E34" s="11" t="s">
        <v>63</v>
      </c>
      <c r="F34" s="11" t="s">
        <v>64</v>
      </c>
      <c r="G34" s="12">
        <v>24166.63</v>
      </c>
      <c r="H34" s="13">
        <v>45818</v>
      </c>
      <c r="I34" s="14">
        <f t="shared" si="0"/>
        <v>45848</v>
      </c>
      <c r="J34" s="15">
        <f t="shared" si="3"/>
        <v>24166.63</v>
      </c>
      <c r="K34" s="12"/>
      <c r="L34" s="15"/>
      <c r="M34" s="12"/>
      <c r="N34" s="12"/>
      <c r="O34" s="16">
        <f t="shared" si="1"/>
        <v>-10</v>
      </c>
    </row>
    <row r="35" spans="4:15" s="18" customFormat="1" ht="20.25" x14ac:dyDescent="0.3">
      <c r="D35" s="19" t="s">
        <v>65</v>
      </c>
      <c r="E35" s="11" t="s">
        <v>34</v>
      </c>
      <c r="F35" s="11" t="s">
        <v>35</v>
      </c>
      <c r="G35" s="12">
        <v>34885.599999999999</v>
      </c>
      <c r="H35" s="13">
        <v>45821</v>
      </c>
      <c r="I35" s="14">
        <f t="shared" si="0"/>
        <v>45851</v>
      </c>
      <c r="J35" s="15">
        <f t="shared" si="3"/>
        <v>34885.599999999999</v>
      </c>
      <c r="K35" s="12"/>
      <c r="L35" s="15"/>
      <c r="M35" s="12"/>
      <c r="N35" s="12"/>
      <c r="O35" s="16">
        <f t="shared" si="1"/>
        <v>-13</v>
      </c>
    </row>
    <row r="36" spans="4:15" s="18" customFormat="1" ht="20.25" x14ac:dyDescent="0.3">
      <c r="D36" s="20" t="s">
        <v>66</v>
      </c>
      <c r="E36" s="23" t="s">
        <v>67</v>
      </c>
      <c r="F36" s="22" t="s">
        <v>68</v>
      </c>
      <c r="G36" s="12">
        <v>77000</v>
      </c>
      <c r="H36" s="13">
        <v>45824</v>
      </c>
      <c r="I36" s="14">
        <f t="shared" si="0"/>
        <v>45854</v>
      </c>
      <c r="J36" s="15">
        <f t="shared" si="3"/>
        <v>77000</v>
      </c>
      <c r="K36" s="12"/>
      <c r="L36" s="15"/>
      <c r="M36" s="12"/>
      <c r="N36" s="12"/>
      <c r="O36" s="16">
        <f t="shared" si="1"/>
        <v>-16</v>
      </c>
    </row>
    <row r="37" spans="4:15" s="18" customFormat="1" ht="20.25" x14ac:dyDescent="0.3">
      <c r="D37" s="20" t="s">
        <v>69</v>
      </c>
      <c r="E37" s="23" t="s">
        <v>70</v>
      </c>
      <c r="F37" s="22" t="s">
        <v>71</v>
      </c>
      <c r="G37" s="12">
        <v>82042.8</v>
      </c>
      <c r="H37" s="13">
        <v>45824</v>
      </c>
      <c r="I37" s="14">
        <f t="shared" si="0"/>
        <v>45854</v>
      </c>
      <c r="J37" s="15">
        <f t="shared" si="3"/>
        <v>82042.8</v>
      </c>
      <c r="K37" s="12"/>
      <c r="L37" s="15"/>
      <c r="M37" s="12"/>
      <c r="N37" s="12"/>
      <c r="O37" s="16">
        <f t="shared" si="1"/>
        <v>-16</v>
      </c>
    </row>
    <row r="38" spans="4:15" s="18" customFormat="1" ht="20.25" x14ac:dyDescent="0.3">
      <c r="D38" s="19" t="s">
        <v>72</v>
      </c>
      <c r="E38" s="23" t="s">
        <v>73</v>
      </c>
      <c r="F38" s="22" t="s">
        <v>74</v>
      </c>
      <c r="G38" s="12">
        <v>26175.89</v>
      </c>
      <c r="H38" s="13">
        <v>45831</v>
      </c>
      <c r="I38" s="14">
        <f t="shared" si="0"/>
        <v>45861</v>
      </c>
      <c r="J38" s="15">
        <f t="shared" si="3"/>
        <v>26175.89</v>
      </c>
      <c r="K38" s="12"/>
      <c r="L38" s="15"/>
      <c r="M38" s="12"/>
      <c r="N38" s="12"/>
      <c r="O38" s="16">
        <f t="shared" si="1"/>
        <v>-23</v>
      </c>
    </row>
    <row r="39" spans="4:15" s="18" customFormat="1" ht="20.25" x14ac:dyDescent="0.3">
      <c r="D39" s="19" t="s">
        <v>75</v>
      </c>
      <c r="E39" s="23" t="s">
        <v>76</v>
      </c>
      <c r="F39" s="22" t="s">
        <v>77</v>
      </c>
      <c r="G39" s="12">
        <v>31181.5</v>
      </c>
      <c r="H39" s="13">
        <v>45832</v>
      </c>
      <c r="I39" s="14">
        <f t="shared" si="0"/>
        <v>45862</v>
      </c>
      <c r="J39" s="15">
        <f t="shared" si="3"/>
        <v>31181.5</v>
      </c>
      <c r="K39" s="12"/>
      <c r="L39" s="15"/>
      <c r="M39" s="12"/>
      <c r="N39" s="12"/>
      <c r="O39" s="16">
        <f t="shared" si="1"/>
        <v>-24</v>
      </c>
    </row>
    <row r="40" spans="4:15" s="18" customFormat="1" ht="20.25" x14ac:dyDescent="0.3">
      <c r="D40" s="19" t="s">
        <v>78</v>
      </c>
      <c r="E40" s="23" t="s">
        <v>76</v>
      </c>
      <c r="F40" s="22" t="s">
        <v>77</v>
      </c>
      <c r="G40" s="12">
        <v>19145.5</v>
      </c>
      <c r="H40" s="13">
        <v>45832</v>
      </c>
      <c r="I40" s="14">
        <f t="shared" si="0"/>
        <v>45862</v>
      </c>
      <c r="J40" s="15">
        <f t="shared" si="3"/>
        <v>19145.5</v>
      </c>
      <c r="K40" s="12"/>
      <c r="L40" s="15"/>
      <c r="M40" s="12"/>
      <c r="N40" s="12"/>
      <c r="O40" s="16">
        <f t="shared" si="1"/>
        <v>-24</v>
      </c>
    </row>
    <row r="41" spans="4:15" s="18" customFormat="1" ht="20.25" x14ac:dyDescent="0.3">
      <c r="D41" s="19" t="s">
        <v>78</v>
      </c>
      <c r="E41" s="23" t="s">
        <v>76</v>
      </c>
      <c r="F41" s="22" t="s">
        <v>77</v>
      </c>
      <c r="G41" s="12">
        <v>9351.5</v>
      </c>
      <c r="H41" s="13">
        <v>45832</v>
      </c>
      <c r="I41" s="14">
        <f t="shared" si="0"/>
        <v>45862</v>
      </c>
      <c r="J41" s="15">
        <f t="shared" si="3"/>
        <v>9351.5</v>
      </c>
      <c r="K41" s="12"/>
      <c r="L41" s="15"/>
      <c r="M41" s="12"/>
      <c r="N41" s="12"/>
      <c r="O41" s="16">
        <f t="shared" si="1"/>
        <v>-24</v>
      </c>
    </row>
    <row r="42" spans="4:15" s="18" customFormat="1" ht="20.25" x14ac:dyDescent="0.3">
      <c r="D42" s="11" t="s">
        <v>79</v>
      </c>
      <c r="E42" s="23" t="s">
        <v>80</v>
      </c>
      <c r="F42" s="22" t="s">
        <v>81</v>
      </c>
      <c r="G42" s="12">
        <v>15095.54</v>
      </c>
      <c r="H42" s="13">
        <v>45832</v>
      </c>
      <c r="I42" s="14">
        <f t="shared" si="0"/>
        <v>45862</v>
      </c>
      <c r="J42" s="15">
        <f t="shared" si="3"/>
        <v>15095.54</v>
      </c>
      <c r="K42" s="12">
        <f>+IF(AND(O42&gt;=1,O42&lt;=30),G42,0)</f>
        <v>0</v>
      </c>
      <c r="L42" s="15">
        <f>+IF(AND(O42&gt;=31,O42&lt;=60),G42,0)</f>
        <v>0</v>
      </c>
      <c r="M42" s="12">
        <f>+IF(AND(O42&gt;60,O42&lt;=90),G42,0)</f>
        <v>0</v>
      </c>
      <c r="N42" s="12">
        <f>+IF(O42&gt;91,G42,0)</f>
        <v>0</v>
      </c>
      <c r="O42" s="16">
        <f t="shared" si="1"/>
        <v>-24</v>
      </c>
    </row>
    <row r="43" spans="4:15" s="18" customFormat="1" ht="20.25" x14ac:dyDescent="0.3">
      <c r="D43" s="20" t="s">
        <v>82</v>
      </c>
      <c r="E43" s="23" t="s">
        <v>83</v>
      </c>
      <c r="F43" s="22" t="s">
        <v>84</v>
      </c>
      <c r="G43" s="12">
        <v>204180.12</v>
      </c>
      <c r="H43" s="13">
        <v>45833</v>
      </c>
      <c r="I43" s="14">
        <f t="shared" si="0"/>
        <v>45863</v>
      </c>
      <c r="J43" s="15">
        <f t="shared" si="3"/>
        <v>204180.12</v>
      </c>
      <c r="K43" s="12"/>
      <c r="L43" s="15"/>
      <c r="M43" s="12"/>
      <c r="N43" s="12"/>
      <c r="O43" s="16">
        <f t="shared" si="1"/>
        <v>-25</v>
      </c>
    </row>
    <row r="44" spans="4:15" s="18" customFormat="1" ht="20.25" x14ac:dyDescent="0.3">
      <c r="D44" s="20" t="s">
        <v>85</v>
      </c>
      <c r="E44" s="23" t="s">
        <v>86</v>
      </c>
      <c r="F44" s="22" t="s">
        <v>87</v>
      </c>
      <c r="G44" s="12">
        <v>231221</v>
      </c>
      <c r="H44" s="13">
        <v>45833</v>
      </c>
      <c r="I44" s="14">
        <f t="shared" si="0"/>
        <v>45863</v>
      </c>
      <c r="J44" s="15">
        <f t="shared" si="3"/>
        <v>231221</v>
      </c>
      <c r="K44" s="12"/>
      <c r="L44" s="15"/>
      <c r="M44" s="12"/>
      <c r="N44" s="12"/>
      <c r="O44" s="16">
        <f t="shared" si="1"/>
        <v>-25</v>
      </c>
    </row>
    <row r="45" spans="4:15" s="18" customFormat="1" ht="27.75" customHeight="1" x14ac:dyDescent="0.3">
      <c r="D45" s="20" t="s">
        <v>88</v>
      </c>
      <c r="E45" s="23" t="s">
        <v>89</v>
      </c>
      <c r="F45" s="22" t="s">
        <v>90</v>
      </c>
      <c r="G45" s="12">
        <v>46785.93</v>
      </c>
      <c r="H45" s="13">
        <v>45833</v>
      </c>
      <c r="I45" s="14">
        <f t="shared" si="0"/>
        <v>45863</v>
      </c>
      <c r="J45" s="15">
        <f t="shared" si="3"/>
        <v>46785.93</v>
      </c>
      <c r="K45" s="12"/>
      <c r="L45" s="15"/>
      <c r="M45" s="12"/>
      <c r="N45" s="12"/>
      <c r="O45" s="16">
        <f t="shared" si="1"/>
        <v>-25</v>
      </c>
    </row>
    <row r="46" spans="4:15" s="18" customFormat="1" ht="20.25" x14ac:dyDescent="0.3">
      <c r="D46" s="20" t="s">
        <v>91</v>
      </c>
      <c r="E46" s="23" t="s">
        <v>86</v>
      </c>
      <c r="F46" s="22" t="s">
        <v>92</v>
      </c>
      <c r="G46" s="12">
        <v>238476.82</v>
      </c>
      <c r="H46" s="13">
        <v>45834</v>
      </c>
      <c r="I46" s="14">
        <f t="shared" si="0"/>
        <v>45864</v>
      </c>
      <c r="J46" s="15">
        <f t="shared" si="3"/>
        <v>238476.82</v>
      </c>
      <c r="K46" s="12"/>
      <c r="L46" s="15"/>
      <c r="M46" s="12"/>
      <c r="N46" s="12"/>
      <c r="O46" s="16">
        <f t="shared" si="1"/>
        <v>-26</v>
      </c>
    </row>
    <row r="47" spans="4:15" s="18" customFormat="1" ht="20.25" x14ac:dyDescent="0.3">
      <c r="D47" s="20" t="s">
        <v>93</v>
      </c>
      <c r="E47" s="23" t="s">
        <v>94</v>
      </c>
      <c r="F47" s="22" t="s">
        <v>95</v>
      </c>
      <c r="G47" s="12">
        <v>916680</v>
      </c>
      <c r="H47" s="13">
        <v>45834</v>
      </c>
      <c r="I47" s="14">
        <f t="shared" si="0"/>
        <v>45864</v>
      </c>
      <c r="J47" s="15">
        <f t="shared" si="3"/>
        <v>916680</v>
      </c>
      <c r="K47" s="12"/>
      <c r="L47" s="15"/>
      <c r="M47" s="12"/>
      <c r="N47" s="12"/>
      <c r="O47" s="16">
        <f t="shared" si="1"/>
        <v>-26</v>
      </c>
    </row>
    <row r="48" spans="4:15" s="18" customFormat="1" ht="20.25" x14ac:dyDescent="0.3">
      <c r="D48" s="20" t="s">
        <v>96</v>
      </c>
      <c r="E48" s="23" t="s">
        <v>97</v>
      </c>
      <c r="F48" s="22" t="s">
        <v>98</v>
      </c>
      <c r="G48" s="12">
        <v>17700</v>
      </c>
      <c r="H48" s="13">
        <v>45835</v>
      </c>
      <c r="I48" s="14">
        <f t="shared" si="0"/>
        <v>45865</v>
      </c>
      <c r="J48" s="15">
        <f t="shared" si="3"/>
        <v>17700</v>
      </c>
      <c r="K48" s="12"/>
      <c r="L48" s="15"/>
      <c r="M48" s="12"/>
      <c r="N48" s="12"/>
      <c r="O48" s="16">
        <f t="shared" si="1"/>
        <v>-27</v>
      </c>
    </row>
    <row r="49" spans="4:16" s="18" customFormat="1" ht="20.25" x14ac:dyDescent="0.3">
      <c r="D49" s="19" t="s">
        <v>99</v>
      </c>
      <c r="E49" s="23" t="s">
        <v>100</v>
      </c>
      <c r="F49" s="22" t="s">
        <v>101</v>
      </c>
      <c r="G49" s="12">
        <v>122767.14</v>
      </c>
      <c r="H49" s="13">
        <v>45835</v>
      </c>
      <c r="I49" s="14">
        <f t="shared" si="0"/>
        <v>45865</v>
      </c>
      <c r="J49" s="15">
        <f t="shared" si="3"/>
        <v>122767.14</v>
      </c>
      <c r="K49" s="12"/>
      <c r="L49" s="15"/>
      <c r="M49" s="12"/>
      <c r="N49" s="12"/>
      <c r="O49" s="16">
        <f t="shared" si="1"/>
        <v>-27</v>
      </c>
    </row>
    <row r="50" spans="4:16" s="18" customFormat="1" ht="20.25" x14ac:dyDescent="0.3">
      <c r="D50" s="19" t="s">
        <v>102</v>
      </c>
      <c r="E50" s="23" t="s">
        <v>103</v>
      </c>
      <c r="F50" s="22" t="s">
        <v>104</v>
      </c>
      <c r="G50" s="12">
        <v>319406.62</v>
      </c>
      <c r="H50" s="13">
        <v>45838</v>
      </c>
      <c r="I50" s="14">
        <f t="shared" si="0"/>
        <v>45868</v>
      </c>
      <c r="J50" s="15">
        <f t="shared" si="3"/>
        <v>319406.62</v>
      </c>
      <c r="K50" s="12"/>
      <c r="L50" s="15"/>
      <c r="M50" s="12"/>
      <c r="N50" s="12"/>
      <c r="O50" s="16">
        <f t="shared" si="1"/>
        <v>-30</v>
      </c>
    </row>
    <row r="51" spans="4:16" s="18" customFormat="1" ht="20.25" x14ac:dyDescent="0.3">
      <c r="D51" s="20" t="s">
        <v>105</v>
      </c>
      <c r="E51" s="23" t="s">
        <v>106</v>
      </c>
      <c r="F51" s="22" t="s">
        <v>107</v>
      </c>
      <c r="G51" s="12">
        <v>42981.5</v>
      </c>
      <c r="H51" s="13">
        <v>45838</v>
      </c>
      <c r="I51" s="14">
        <f t="shared" si="0"/>
        <v>45868</v>
      </c>
      <c r="J51" s="15">
        <f t="shared" si="3"/>
        <v>42981.5</v>
      </c>
      <c r="K51" s="12"/>
      <c r="L51" s="15"/>
      <c r="M51" s="12"/>
      <c r="N51" s="12"/>
      <c r="O51" s="16">
        <f t="shared" si="1"/>
        <v>-30</v>
      </c>
    </row>
    <row r="52" spans="4:16" s="18" customFormat="1" ht="20.25" x14ac:dyDescent="0.3">
      <c r="D52" s="20" t="s">
        <v>108</v>
      </c>
      <c r="E52" s="23" t="s">
        <v>109</v>
      </c>
      <c r="F52" s="22" t="s">
        <v>110</v>
      </c>
      <c r="G52" s="12">
        <v>35640.769999999997</v>
      </c>
      <c r="H52" s="13">
        <v>45836</v>
      </c>
      <c r="I52" s="14">
        <f t="shared" si="0"/>
        <v>45866</v>
      </c>
      <c r="J52" s="15">
        <f t="shared" si="3"/>
        <v>35640.769999999997</v>
      </c>
      <c r="K52" s="12"/>
      <c r="L52" s="15"/>
      <c r="M52" s="12"/>
      <c r="N52" s="12"/>
      <c r="O52" s="16">
        <f t="shared" si="1"/>
        <v>-28</v>
      </c>
    </row>
    <row r="53" spans="4:16" ht="20.25" x14ac:dyDescent="0.25">
      <c r="D53" s="25" t="s">
        <v>111</v>
      </c>
      <c r="E53" s="26"/>
      <c r="F53" s="27"/>
      <c r="G53" s="28">
        <f>SUM(G7:G52)</f>
        <v>4811465.87</v>
      </c>
      <c r="H53" s="29"/>
      <c r="I53" s="30"/>
      <c r="J53" s="28">
        <f>SUM(J7:J52)</f>
        <v>2598420.6</v>
      </c>
      <c r="K53" s="28">
        <f>SUM(K7:K51)</f>
        <v>253653.11000000002</v>
      </c>
      <c r="L53" s="28">
        <f>SUM(L7:L51)</f>
        <v>445523.57</v>
      </c>
      <c r="M53" s="28">
        <f>SUM(M7:M51)</f>
        <v>1383690</v>
      </c>
      <c r="N53" s="28">
        <f>SUM(N7:N51)</f>
        <v>130178.59</v>
      </c>
      <c r="O53" s="31"/>
      <c r="P53" s="32">
        <f>+G53-J53-K53-L53-M53-N53</f>
        <v>-1.4551915228366852E-10</v>
      </c>
    </row>
    <row r="54" spans="4:16" x14ac:dyDescent="0.25">
      <c r="D54" s="33"/>
      <c r="E54" s="34"/>
      <c r="F54" s="34"/>
      <c r="G54" s="34"/>
      <c r="H54" s="35"/>
      <c r="I54" s="36"/>
      <c r="J54" s="36"/>
      <c r="K54" s="36"/>
      <c r="L54" s="36"/>
      <c r="M54" s="37"/>
      <c r="N54" s="38"/>
      <c r="O54" s="39"/>
    </row>
    <row r="55" spans="4:16" ht="21" customHeight="1" x14ac:dyDescent="0.3">
      <c r="D55" s="40" t="s">
        <v>112</v>
      </c>
      <c r="E55" s="40"/>
      <c r="F55" s="41">
        <f>+G53-F56</f>
        <v>4775825.1000000006</v>
      </c>
      <c r="G55" s="42"/>
      <c r="H55" s="43"/>
      <c r="I55" s="44"/>
      <c r="J55" s="45"/>
      <c r="K55" s="46"/>
      <c r="L55" s="46"/>
      <c r="M55" s="46"/>
      <c r="N55" s="46"/>
      <c r="O55" s="39"/>
      <c r="P55" s="39"/>
    </row>
    <row r="56" spans="4:16" ht="21" customHeight="1" x14ac:dyDescent="0.3">
      <c r="D56" s="40" t="s">
        <v>113</v>
      </c>
      <c r="E56" s="40"/>
      <c r="F56" s="41">
        <f>+G52</f>
        <v>35640.769999999997</v>
      </c>
      <c r="G56" s="42"/>
      <c r="H56" s="43"/>
      <c r="I56" s="44"/>
      <c r="J56" s="45"/>
      <c r="K56" s="46"/>
      <c r="L56" s="46"/>
      <c r="M56" s="46"/>
      <c r="N56" s="46"/>
      <c r="O56" s="39"/>
      <c r="P56" s="39"/>
    </row>
    <row r="57" spans="4:16" ht="21" customHeight="1" x14ac:dyDescent="0.3">
      <c r="D57" s="40" t="s">
        <v>114</v>
      </c>
      <c r="E57" s="40"/>
      <c r="F57" s="41">
        <f>SUM(F55:F56)</f>
        <v>4811465.87</v>
      </c>
      <c r="G57" s="47"/>
      <c r="H57" s="43"/>
      <c r="I57" s="45"/>
      <c r="J57" s="45"/>
      <c r="K57" s="48"/>
      <c r="L57" s="45"/>
      <c r="M57" s="49"/>
      <c r="N57" s="50"/>
      <c r="O57" s="39"/>
      <c r="P57" s="39"/>
    </row>
    <row r="58" spans="4:16" ht="21" customHeight="1" x14ac:dyDescent="0.3">
      <c r="D58" s="47"/>
      <c r="E58" s="51"/>
      <c r="F58" s="52"/>
      <c r="G58" s="47"/>
      <c r="H58" s="43"/>
      <c r="I58" s="45"/>
      <c r="J58" s="45"/>
      <c r="K58" s="45"/>
      <c r="L58" s="45"/>
      <c r="M58" s="49"/>
      <c r="N58" s="50"/>
      <c r="O58" s="39"/>
      <c r="P58" s="39"/>
    </row>
    <row r="59" spans="4:16" ht="21" customHeight="1" x14ac:dyDescent="0.3">
      <c r="D59" s="47"/>
      <c r="E59" s="51"/>
      <c r="F59" s="52"/>
      <c r="G59" s="47"/>
      <c r="H59" s="43"/>
      <c r="I59" s="45"/>
      <c r="J59" s="45"/>
      <c r="K59" s="45"/>
      <c r="L59" s="45"/>
      <c r="M59" s="49"/>
      <c r="N59" s="50"/>
      <c r="O59" s="39"/>
      <c r="P59" s="39"/>
    </row>
    <row r="60" spans="4:16" ht="21" customHeight="1" x14ac:dyDescent="0.3">
      <c r="D60" s="53"/>
      <c r="E60" s="54"/>
      <c r="J60" s="47"/>
      <c r="K60" s="47"/>
      <c r="L60" s="47"/>
      <c r="M60" s="56"/>
      <c r="N60" s="57"/>
    </row>
    <row r="61" spans="4:16" ht="21" customHeight="1" x14ac:dyDescent="0.3">
      <c r="D61" s="47"/>
      <c r="E61" s="54"/>
      <c r="F61" s="58"/>
      <c r="G61" s="59" t="s">
        <v>115</v>
      </c>
      <c r="H61" s="59"/>
      <c r="I61" s="59"/>
      <c r="J61" s="47"/>
      <c r="K61" s="47"/>
      <c r="L61" s="47"/>
      <c r="M61" s="56"/>
      <c r="N61" s="57"/>
    </row>
    <row r="62" spans="4:16" ht="21" customHeight="1" x14ac:dyDescent="0.3">
      <c r="D62" s="59" t="s">
        <v>116</v>
      </c>
      <c r="E62" s="59"/>
      <c r="F62" s="52"/>
      <c r="G62" s="47"/>
      <c r="H62" s="43"/>
      <c r="I62" s="42"/>
      <c r="J62" s="59" t="s">
        <v>117</v>
      </c>
      <c r="K62" s="59"/>
      <c r="L62" s="59"/>
      <c r="M62" s="59"/>
      <c r="N62" s="59"/>
    </row>
    <row r="63" spans="4:16" ht="21" customHeight="1" x14ac:dyDescent="0.3">
      <c r="F63" s="52"/>
      <c r="G63" s="47"/>
      <c r="H63" s="43"/>
      <c r="I63" s="42"/>
    </row>
    <row r="64" spans="4:16" x14ac:dyDescent="0.25">
      <c r="D64" s="33"/>
      <c r="E64" s="34"/>
      <c r="F64" s="34"/>
      <c r="G64" s="34"/>
      <c r="H64" s="35"/>
      <c r="I64" s="34"/>
      <c r="J64" s="34"/>
      <c r="K64" s="34"/>
      <c r="L64" s="34"/>
      <c r="M64" s="62"/>
      <c r="N64" s="38"/>
    </row>
    <row r="65" spans="1:14" x14ac:dyDescent="0.25">
      <c r="D65" s="33"/>
      <c r="E65" s="34"/>
      <c r="F65" s="34"/>
      <c r="G65" s="34"/>
      <c r="H65" s="35"/>
      <c r="I65" s="34"/>
      <c r="J65" s="34"/>
      <c r="K65" s="34"/>
      <c r="L65" s="34"/>
      <c r="M65" s="62"/>
      <c r="N65" s="38"/>
    </row>
    <row r="66" spans="1:14" x14ac:dyDescent="0.25">
      <c r="D66" s="33"/>
      <c r="E66" s="34"/>
      <c r="F66" s="34"/>
      <c r="G66" s="34"/>
      <c r="H66" s="35"/>
      <c r="I66" s="34"/>
      <c r="J66" s="34"/>
      <c r="K66" s="34"/>
      <c r="L66" s="34"/>
      <c r="M66" s="62"/>
      <c r="N66" s="38"/>
    </row>
    <row r="67" spans="1:14" x14ac:dyDescent="0.25">
      <c r="D67" s="33"/>
      <c r="E67" s="34"/>
      <c r="F67" s="34"/>
      <c r="G67" s="34"/>
      <c r="H67" s="35"/>
      <c r="I67" s="34"/>
      <c r="J67" s="34"/>
      <c r="K67" s="34"/>
      <c r="L67" s="34"/>
      <c r="M67" s="62"/>
      <c r="N67" s="38"/>
    </row>
    <row r="68" spans="1:14" ht="18.75" x14ac:dyDescent="0.3">
      <c r="D68" s="33"/>
      <c r="E68" s="34"/>
      <c r="F68" s="34"/>
      <c r="G68" s="34"/>
      <c r="H68" s="35"/>
      <c r="I68" s="34"/>
      <c r="J68" s="34"/>
      <c r="K68" s="34"/>
      <c r="L68" s="63"/>
      <c r="M68" s="62"/>
      <c r="N68" s="38"/>
    </row>
    <row r="69" spans="1:14" ht="20.25" x14ac:dyDescent="0.3">
      <c r="D69" s="34"/>
      <c r="E69" s="34"/>
      <c r="F69" s="34"/>
      <c r="G69" s="34"/>
      <c r="H69" s="35"/>
      <c r="I69" s="34"/>
      <c r="J69" s="34"/>
      <c r="K69" s="34"/>
      <c r="L69" s="64"/>
      <c r="M69" s="65"/>
      <c r="N69" s="38"/>
    </row>
    <row r="70" spans="1:14" ht="21" customHeight="1" x14ac:dyDescent="0.3">
      <c r="D70" s="66" t="s">
        <v>118</v>
      </c>
      <c r="E70" s="66"/>
      <c r="F70" s="66"/>
      <c r="G70" s="66"/>
      <c r="H70" s="66"/>
      <c r="I70" s="66"/>
      <c r="J70" s="66"/>
      <c r="K70" s="66"/>
      <c r="L70" s="66"/>
      <c r="M70" s="66"/>
      <c r="N70" s="66"/>
    </row>
    <row r="71" spans="1:14" ht="21" customHeight="1" x14ac:dyDescent="0.25">
      <c r="D71" s="67">
        <f>+D5</f>
        <v>45838</v>
      </c>
      <c r="E71" s="67"/>
      <c r="F71" s="67"/>
      <c r="G71" s="67"/>
      <c r="H71" s="67"/>
      <c r="I71" s="67"/>
      <c r="J71" s="67"/>
      <c r="K71" s="67"/>
      <c r="L71" s="67"/>
      <c r="M71" s="67"/>
      <c r="N71" s="67"/>
    </row>
    <row r="72" spans="1:14" ht="83.25" customHeight="1" x14ac:dyDescent="0.35">
      <c r="A72" s="68"/>
      <c r="B72" s="68"/>
      <c r="C72" s="68"/>
      <c r="D72" s="69" t="s">
        <v>119</v>
      </c>
      <c r="E72" s="70" t="s">
        <v>120</v>
      </c>
      <c r="F72" s="71" t="s">
        <v>4</v>
      </c>
      <c r="G72" s="71" t="s">
        <v>5</v>
      </c>
      <c r="H72" s="72" t="s">
        <v>6</v>
      </c>
      <c r="I72" s="73" t="s">
        <v>7</v>
      </c>
      <c r="J72" s="74" t="s">
        <v>121</v>
      </c>
      <c r="K72" s="75" t="s">
        <v>122</v>
      </c>
      <c r="L72" s="74" t="s">
        <v>8</v>
      </c>
      <c r="M72" s="71" t="s">
        <v>123</v>
      </c>
      <c r="N72" s="74" t="s">
        <v>124</v>
      </c>
    </row>
    <row r="73" spans="1:14" s="33" customFormat="1" ht="66.75" customHeight="1" x14ac:dyDescent="0.3">
      <c r="D73" s="76">
        <v>1</v>
      </c>
      <c r="E73" s="77" t="s">
        <v>125</v>
      </c>
      <c r="F73" s="78" t="s">
        <v>126</v>
      </c>
      <c r="G73" s="79" t="s">
        <v>127</v>
      </c>
      <c r="H73" s="80">
        <v>250000</v>
      </c>
      <c r="I73" s="81">
        <v>45810</v>
      </c>
      <c r="J73" s="82">
        <v>1389</v>
      </c>
      <c r="K73" s="83" t="s">
        <v>128</v>
      </c>
      <c r="L73" s="84">
        <v>45834</v>
      </c>
      <c r="M73" s="82">
        <v>100</v>
      </c>
      <c r="N73" s="85">
        <v>228706</v>
      </c>
    </row>
    <row r="74" spans="1:14" s="33" customFormat="1" ht="66.75" customHeight="1" x14ac:dyDescent="0.3">
      <c r="D74" s="76">
        <v>2</v>
      </c>
      <c r="E74" s="77" t="s">
        <v>129</v>
      </c>
      <c r="F74" s="78" t="s">
        <v>130</v>
      </c>
      <c r="G74" s="79" t="s">
        <v>131</v>
      </c>
      <c r="H74" s="80">
        <v>2500</v>
      </c>
      <c r="I74" s="81">
        <v>45810</v>
      </c>
      <c r="J74" s="82">
        <v>1435</v>
      </c>
      <c r="K74" s="83" t="s">
        <v>132</v>
      </c>
      <c r="L74" s="84">
        <v>45836</v>
      </c>
      <c r="M74" s="82">
        <v>100</v>
      </c>
      <c r="N74" s="85">
        <v>221801</v>
      </c>
    </row>
    <row r="75" spans="1:14" s="33" customFormat="1" ht="66.75" customHeight="1" x14ac:dyDescent="0.3">
      <c r="D75" s="76">
        <v>3</v>
      </c>
      <c r="E75" s="77" t="s">
        <v>133</v>
      </c>
      <c r="F75" s="78" t="s">
        <v>134</v>
      </c>
      <c r="G75" s="79" t="s">
        <v>135</v>
      </c>
      <c r="H75" s="80">
        <v>204999.94</v>
      </c>
      <c r="I75" s="81">
        <v>45772</v>
      </c>
      <c r="J75" s="82">
        <v>1412</v>
      </c>
      <c r="K75" s="83" t="s">
        <v>136</v>
      </c>
      <c r="L75" s="84">
        <v>45839</v>
      </c>
      <c r="M75" s="82" t="s">
        <v>137</v>
      </c>
      <c r="N75" s="85">
        <v>228501</v>
      </c>
    </row>
    <row r="76" spans="1:14" s="33" customFormat="1" ht="66.75" customHeight="1" x14ac:dyDescent="0.3">
      <c r="D76" s="76">
        <v>4</v>
      </c>
      <c r="E76" s="77" t="s">
        <v>138</v>
      </c>
      <c r="F76" s="78" t="s">
        <v>139</v>
      </c>
      <c r="G76" s="79" t="s">
        <v>140</v>
      </c>
      <c r="H76" s="80">
        <v>1000000</v>
      </c>
      <c r="I76" s="81">
        <v>45811</v>
      </c>
      <c r="J76" s="82">
        <v>1438</v>
      </c>
      <c r="K76" s="83" t="s">
        <v>141</v>
      </c>
      <c r="L76" s="84">
        <v>45840</v>
      </c>
      <c r="M76" s="82">
        <v>100</v>
      </c>
      <c r="N76" s="85">
        <v>237101</v>
      </c>
    </row>
    <row r="77" spans="1:14" s="33" customFormat="1" ht="66.75" customHeight="1" x14ac:dyDescent="0.3">
      <c r="D77" s="76">
        <v>5</v>
      </c>
      <c r="E77" s="77" t="s">
        <v>142</v>
      </c>
      <c r="F77" s="78" t="s">
        <v>143</v>
      </c>
      <c r="G77" s="79" t="s">
        <v>144</v>
      </c>
      <c r="H77" s="80">
        <v>93832.83</v>
      </c>
      <c r="I77" s="81">
        <v>45814</v>
      </c>
      <c r="J77" s="82">
        <v>1456</v>
      </c>
      <c r="K77" s="83" t="s">
        <v>145</v>
      </c>
      <c r="L77" s="84">
        <v>45841</v>
      </c>
      <c r="M77" s="82">
        <v>100</v>
      </c>
      <c r="N77" s="85">
        <v>247201</v>
      </c>
    </row>
    <row r="78" spans="1:14" s="33" customFormat="1" ht="66.75" customHeight="1" x14ac:dyDescent="0.3">
      <c r="D78" s="76">
        <v>6</v>
      </c>
      <c r="E78" s="77" t="s">
        <v>146</v>
      </c>
      <c r="F78" s="78" t="s">
        <v>147</v>
      </c>
      <c r="G78" s="79" t="s">
        <v>148</v>
      </c>
      <c r="H78" s="80">
        <v>122804.63</v>
      </c>
      <c r="I78" s="81">
        <v>45804</v>
      </c>
      <c r="J78" s="82">
        <v>1458</v>
      </c>
      <c r="K78" s="83" t="s">
        <v>145</v>
      </c>
      <c r="L78" s="84">
        <v>45841</v>
      </c>
      <c r="M78" s="82" t="s">
        <v>137</v>
      </c>
      <c r="N78" s="85" t="s">
        <v>149</v>
      </c>
    </row>
    <row r="79" spans="1:14" s="33" customFormat="1" ht="66.75" customHeight="1" x14ac:dyDescent="0.3">
      <c r="D79" s="76">
        <v>7</v>
      </c>
      <c r="E79" s="77" t="s">
        <v>150</v>
      </c>
      <c r="F79" s="78" t="s">
        <v>151</v>
      </c>
      <c r="G79" s="79" t="s">
        <v>152</v>
      </c>
      <c r="H79" s="80">
        <v>113303.6</v>
      </c>
      <c r="I79" s="81">
        <v>45834</v>
      </c>
      <c r="J79" s="82">
        <v>1463</v>
      </c>
      <c r="K79" s="83" t="s">
        <v>145</v>
      </c>
      <c r="L79" s="84">
        <v>45841</v>
      </c>
      <c r="M79" s="82">
        <v>102</v>
      </c>
      <c r="N79" s="85">
        <v>239501</v>
      </c>
    </row>
    <row r="80" spans="1:14" s="33" customFormat="1" ht="66.75" customHeight="1" x14ac:dyDescent="0.3">
      <c r="D80" s="76">
        <v>8</v>
      </c>
      <c r="E80" s="77" t="s">
        <v>153</v>
      </c>
      <c r="F80" s="78" t="s">
        <v>154</v>
      </c>
      <c r="G80" s="79" t="s">
        <v>155</v>
      </c>
      <c r="H80" s="80">
        <v>689839.8</v>
      </c>
      <c r="I80" s="81">
        <v>45814</v>
      </c>
      <c r="J80" s="82">
        <v>1465</v>
      </c>
      <c r="K80" s="83" t="s">
        <v>145</v>
      </c>
      <c r="L80" s="84">
        <v>45841</v>
      </c>
      <c r="M80" s="86">
        <v>100</v>
      </c>
      <c r="N80" s="85">
        <v>261101</v>
      </c>
    </row>
    <row r="81" spans="4:14" s="33" customFormat="1" ht="66.75" customHeight="1" x14ac:dyDescent="0.3">
      <c r="D81" s="76">
        <v>9</v>
      </c>
      <c r="E81" s="77" t="s">
        <v>156</v>
      </c>
      <c r="F81" s="78" t="s">
        <v>157</v>
      </c>
      <c r="G81" s="79" t="s">
        <v>158</v>
      </c>
      <c r="H81" s="80">
        <v>89208</v>
      </c>
      <c r="I81" s="81">
        <v>45810</v>
      </c>
      <c r="J81" s="82">
        <v>1469</v>
      </c>
      <c r="K81" s="83" t="s">
        <v>159</v>
      </c>
      <c r="L81" s="84">
        <v>45843</v>
      </c>
      <c r="M81" s="82" t="s">
        <v>137</v>
      </c>
      <c r="N81" s="85">
        <v>227808</v>
      </c>
    </row>
    <row r="82" spans="4:14" s="33" customFormat="1" ht="66.75" customHeight="1" x14ac:dyDescent="0.3">
      <c r="D82" s="76">
        <v>10</v>
      </c>
      <c r="E82" s="77" t="s">
        <v>160</v>
      </c>
      <c r="F82" s="78" t="s">
        <v>161</v>
      </c>
      <c r="G82" s="79" t="s">
        <v>162</v>
      </c>
      <c r="H82" s="80">
        <v>200000</v>
      </c>
      <c r="I82" s="81">
        <v>45807</v>
      </c>
      <c r="J82" s="82">
        <v>1477</v>
      </c>
      <c r="K82" s="83" t="s">
        <v>159</v>
      </c>
      <c r="L82" s="84">
        <v>45843</v>
      </c>
      <c r="M82" s="82" t="s">
        <v>137</v>
      </c>
      <c r="N82" s="85" t="s">
        <v>163</v>
      </c>
    </row>
    <row r="83" spans="4:14" s="33" customFormat="1" ht="66.75" customHeight="1" x14ac:dyDescent="0.3">
      <c r="D83" s="76">
        <v>11</v>
      </c>
      <c r="E83" s="77" t="s">
        <v>164</v>
      </c>
      <c r="F83" s="78" t="s">
        <v>165</v>
      </c>
      <c r="G83" s="79" t="s">
        <v>166</v>
      </c>
      <c r="H83" s="80">
        <v>51919.98</v>
      </c>
      <c r="I83" s="81">
        <v>45819</v>
      </c>
      <c r="J83" s="82">
        <v>1502</v>
      </c>
      <c r="K83" s="83" t="s">
        <v>167</v>
      </c>
      <c r="L83" s="84">
        <v>45846</v>
      </c>
      <c r="M83" s="82" t="s">
        <v>137</v>
      </c>
      <c r="N83" s="85">
        <v>228706</v>
      </c>
    </row>
    <row r="84" spans="4:14" s="33" customFormat="1" ht="66.75" customHeight="1" x14ac:dyDescent="0.3">
      <c r="D84" s="76">
        <v>12</v>
      </c>
      <c r="E84" s="77" t="s">
        <v>168</v>
      </c>
      <c r="F84" s="78" t="s">
        <v>169</v>
      </c>
      <c r="G84" s="79" t="s">
        <v>170</v>
      </c>
      <c r="H84" s="80">
        <v>1136458</v>
      </c>
      <c r="I84" s="81">
        <v>45821</v>
      </c>
      <c r="J84" s="82">
        <v>1507</v>
      </c>
      <c r="K84" s="83" t="s">
        <v>167</v>
      </c>
      <c r="L84" s="84">
        <v>45846</v>
      </c>
      <c r="M84" s="82" t="s">
        <v>137</v>
      </c>
      <c r="N84" s="85">
        <v>227208</v>
      </c>
    </row>
    <row r="85" spans="4:14" s="33" customFormat="1" ht="66.75" customHeight="1" x14ac:dyDescent="0.3">
      <c r="D85" s="76">
        <v>13</v>
      </c>
      <c r="E85" s="77" t="s">
        <v>108</v>
      </c>
      <c r="F85" s="78" t="s">
        <v>109</v>
      </c>
      <c r="G85" s="79" t="s">
        <v>171</v>
      </c>
      <c r="H85" s="80">
        <v>74970.990000000005</v>
      </c>
      <c r="I85" s="81">
        <v>45833</v>
      </c>
      <c r="J85" s="82">
        <v>1526</v>
      </c>
      <c r="K85" s="83" t="s">
        <v>172</v>
      </c>
      <c r="L85" s="84">
        <v>45843</v>
      </c>
      <c r="M85" s="82">
        <v>100</v>
      </c>
      <c r="N85" s="85">
        <v>211208</v>
      </c>
    </row>
    <row r="86" spans="4:14" s="33" customFormat="1" ht="66.75" customHeight="1" x14ac:dyDescent="0.3">
      <c r="D86" s="76">
        <v>14</v>
      </c>
      <c r="E86" s="77" t="s">
        <v>108</v>
      </c>
      <c r="F86" s="78" t="s">
        <v>109</v>
      </c>
      <c r="G86" s="79" t="s">
        <v>173</v>
      </c>
      <c r="H86" s="80">
        <v>92272</v>
      </c>
      <c r="I86" s="81">
        <v>45833</v>
      </c>
      <c r="J86" s="82">
        <v>1528</v>
      </c>
      <c r="K86" s="83" t="s">
        <v>172</v>
      </c>
      <c r="L86" s="84">
        <v>45843</v>
      </c>
      <c r="M86" s="82">
        <v>100</v>
      </c>
      <c r="N86" s="85">
        <v>211101</v>
      </c>
    </row>
    <row r="87" spans="4:14" s="33" customFormat="1" ht="66.75" customHeight="1" x14ac:dyDescent="0.3">
      <c r="D87" s="76">
        <v>15</v>
      </c>
      <c r="E87" s="77" t="s">
        <v>108</v>
      </c>
      <c r="F87" s="78" t="s">
        <v>109</v>
      </c>
      <c r="G87" s="79" t="s">
        <v>174</v>
      </c>
      <c r="H87" s="80">
        <v>2228054.2599999998</v>
      </c>
      <c r="I87" s="81">
        <v>45802</v>
      </c>
      <c r="J87" s="82">
        <v>1532</v>
      </c>
      <c r="K87" s="83" t="s">
        <v>172</v>
      </c>
      <c r="L87" s="84">
        <v>45843</v>
      </c>
      <c r="M87" s="82">
        <v>100</v>
      </c>
      <c r="N87" s="85">
        <v>212206</v>
      </c>
    </row>
    <row r="88" spans="4:14" s="33" customFormat="1" ht="66.75" customHeight="1" x14ac:dyDescent="0.3">
      <c r="D88" s="76">
        <v>16</v>
      </c>
      <c r="E88" s="77" t="s">
        <v>108</v>
      </c>
      <c r="F88" s="78" t="s">
        <v>109</v>
      </c>
      <c r="G88" s="79" t="s">
        <v>175</v>
      </c>
      <c r="H88" s="80">
        <v>19691.97</v>
      </c>
      <c r="I88" s="81">
        <v>45802</v>
      </c>
      <c r="J88" s="82">
        <v>1534</v>
      </c>
      <c r="K88" s="83" t="s">
        <v>172</v>
      </c>
      <c r="L88" s="84">
        <v>45843</v>
      </c>
      <c r="M88" s="82">
        <v>102</v>
      </c>
      <c r="N88" s="85">
        <v>212203</v>
      </c>
    </row>
    <row r="89" spans="4:14" s="33" customFormat="1" ht="66.75" customHeight="1" x14ac:dyDescent="0.3">
      <c r="D89" s="76">
        <v>17</v>
      </c>
      <c r="E89" s="77" t="s">
        <v>108</v>
      </c>
      <c r="F89" s="78" t="s">
        <v>109</v>
      </c>
      <c r="G89" s="79" t="s">
        <v>176</v>
      </c>
      <c r="H89" s="80">
        <v>184726.5</v>
      </c>
      <c r="I89" s="81">
        <v>45833</v>
      </c>
      <c r="J89" s="82">
        <v>1538</v>
      </c>
      <c r="K89" s="83" t="s">
        <v>177</v>
      </c>
      <c r="L89" s="84">
        <v>45844</v>
      </c>
      <c r="M89" s="82">
        <v>102</v>
      </c>
      <c r="N89" s="85">
        <v>223201</v>
      </c>
    </row>
    <row r="90" spans="4:14" s="33" customFormat="1" ht="66.75" customHeight="1" x14ac:dyDescent="0.3">
      <c r="D90" s="76">
        <v>18</v>
      </c>
      <c r="E90" s="77" t="s">
        <v>178</v>
      </c>
      <c r="F90" s="78" t="s">
        <v>179</v>
      </c>
      <c r="G90" s="79" t="s">
        <v>180</v>
      </c>
      <c r="H90" s="80">
        <v>87328.85</v>
      </c>
      <c r="I90" s="81">
        <v>45805</v>
      </c>
      <c r="J90" s="82">
        <v>1554</v>
      </c>
      <c r="K90" s="83" t="s">
        <v>181</v>
      </c>
      <c r="L90" s="84">
        <v>45850</v>
      </c>
      <c r="M90" s="82">
        <v>100</v>
      </c>
      <c r="N90" s="85">
        <v>233601</v>
      </c>
    </row>
    <row r="91" spans="4:14" s="33" customFormat="1" ht="66.75" customHeight="1" x14ac:dyDescent="0.3">
      <c r="D91" s="76">
        <v>19</v>
      </c>
      <c r="E91" s="77" t="s">
        <v>182</v>
      </c>
      <c r="F91" s="78" t="s">
        <v>183</v>
      </c>
      <c r="G91" s="79" t="s">
        <v>184</v>
      </c>
      <c r="H91" s="80">
        <v>55085.94</v>
      </c>
      <c r="I91" s="81">
        <v>45798</v>
      </c>
      <c r="J91" s="82">
        <v>1556</v>
      </c>
      <c r="K91" s="83" t="s">
        <v>181</v>
      </c>
      <c r="L91" s="84">
        <v>45850</v>
      </c>
      <c r="M91" s="82">
        <v>102</v>
      </c>
      <c r="N91" s="85" t="s">
        <v>185</v>
      </c>
    </row>
    <row r="92" spans="4:14" s="33" customFormat="1" ht="66.75" customHeight="1" x14ac:dyDescent="0.3">
      <c r="D92" s="76">
        <v>20</v>
      </c>
      <c r="E92" s="77" t="s">
        <v>186</v>
      </c>
      <c r="F92" s="78" t="s">
        <v>187</v>
      </c>
      <c r="G92" s="79" t="s">
        <v>188</v>
      </c>
      <c r="H92" s="80">
        <v>107353.45</v>
      </c>
      <c r="I92" s="81">
        <v>45779</v>
      </c>
      <c r="J92" s="82">
        <v>1558</v>
      </c>
      <c r="K92" s="83" t="s">
        <v>189</v>
      </c>
      <c r="L92" s="84">
        <v>45853</v>
      </c>
      <c r="M92" s="82" t="s">
        <v>137</v>
      </c>
      <c r="N92" s="85">
        <v>227208</v>
      </c>
    </row>
    <row r="93" spans="4:14" s="33" customFormat="1" ht="66.75" customHeight="1" x14ac:dyDescent="0.3">
      <c r="D93" s="76">
        <v>21</v>
      </c>
      <c r="E93" s="76" t="s">
        <v>108</v>
      </c>
      <c r="F93" s="77" t="s">
        <v>109</v>
      </c>
      <c r="G93" s="78" t="s">
        <v>190</v>
      </c>
      <c r="H93" s="87">
        <v>205000</v>
      </c>
      <c r="I93" s="81">
        <v>45833</v>
      </c>
      <c r="J93" s="88">
        <v>1561</v>
      </c>
      <c r="K93" s="82" t="s">
        <v>189</v>
      </c>
      <c r="L93" s="83">
        <v>45848</v>
      </c>
      <c r="M93" s="82">
        <v>100</v>
      </c>
      <c r="N93" s="82">
        <v>211503</v>
      </c>
    </row>
    <row r="94" spans="4:14" s="33" customFormat="1" ht="66.75" customHeight="1" x14ac:dyDescent="0.3">
      <c r="D94" s="76">
        <v>22</v>
      </c>
      <c r="E94" s="76" t="s">
        <v>108</v>
      </c>
      <c r="F94" s="77" t="s">
        <v>109</v>
      </c>
      <c r="G94" s="78" t="s">
        <v>191</v>
      </c>
      <c r="H94" s="87">
        <v>88832.48</v>
      </c>
      <c r="I94" s="81">
        <v>45833</v>
      </c>
      <c r="J94" s="88">
        <v>1563</v>
      </c>
      <c r="K94" s="82" t="s">
        <v>189</v>
      </c>
      <c r="L94" s="83">
        <v>45848</v>
      </c>
      <c r="M94" s="82" t="s">
        <v>137</v>
      </c>
      <c r="N94" s="82">
        <v>211504</v>
      </c>
    </row>
    <row r="95" spans="4:14" s="33" customFormat="1" ht="66.75" customHeight="1" x14ac:dyDescent="0.3">
      <c r="D95" s="76">
        <v>23</v>
      </c>
      <c r="E95" s="76" t="s">
        <v>108</v>
      </c>
      <c r="F95" s="77" t="s">
        <v>109</v>
      </c>
      <c r="G95" s="78" t="s">
        <v>192</v>
      </c>
      <c r="H95" s="87">
        <v>27688.05</v>
      </c>
      <c r="I95" s="81">
        <v>45833</v>
      </c>
      <c r="J95" s="88">
        <v>1565</v>
      </c>
      <c r="K95" s="82" t="s">
        <v>189</v>
      </c>
      <c r="L95" s="83">
        <v>45848</v>
      </c>
      <c r="M95" s="82" t="s">
        <v>137</v>
      </c>
      <c r="N95" s="82">
        <v>211504</v>
      </c>
    </row>
    <row r="96" spans="4:14" s="33" customFormat="1" ht="66.75" customHeight="1" x14ac:dyDescent="0.3">
      <c r="D96" s="76">
        <v>24</v>
      </c>
      <c r="E96" s="76" t="s">
        <v>193</v>
      </c>
      <c r="F96" s="77" t="s">
        <v>194</v>
      </c>
      <c r="G96" s="78" t="s">
        <v>195</v>
      </c>
      <c r="H96" s="87">
        <v>41300</v>
      </c>
      <c r="I96" s="81">
        <v>45804</v>
      </c>
      <c r="J96" s="88">
        <v>1571</v>
      </c>
      <c r="K96" s="82" t="s">
        <v>189</v>
      </c>
      <c r="L96" s="83">
        <v>45853</v>
      </c>
      <c r="M96" s="82">
        <v>100</v>
      </c>
      <c r="N96" s="82">
        <v>239904</v>
      </c>
    </row>
    <row r="97" spans="4:14" ht="23.25" x14ac:dyDescent="0.35">
      <c r="D97" s="89" t="s">
        <v>111</v>
      </c>
      <c r="E97" s="90"/>
      <c r="F97" s="91"/>
      <c r="G97" s="78"/>
      <c r="H97" s="92">
        <f>SUM(H73:H96)</f>
        <v>7167171.2699999996</v>
      </c>
      <c r="I97" s="93"/>
      <c r="J97" s="93"/>
      <c r="K97" s="93"/>
      <c r="L97" s="94"/>
      <c r="M97" s="95"/>
      <c r="N97" s="96"/>
    </row>
    <row r="98" spans="4:14" ht="20.25" x14ac:dyDescent="0.3">
      <c r="D98" s="47"/>
      <c r="E98" s="51"/>
      <c r="F98" s="52"/>
      <c r="G98" s="47"/>
      <c r="H98" s="43"/>
      <c r="I98" s="47"/>
      <c r="J98" s="47"/>
      <c r="K98" s="97"/>
      <c r="L98" s="47"/>
      <c r="M98" s="56"/>
      <c r="N98" s="57"/>
    </row>
    <row r="99" spans="4:14" ht="20.25" x14ac:dyDescent="0.3">
      <c r="D99" s="47"/>
      <c r="E99" s="51"/>
      <c r="F99" s="52"/>
      <c r="G99" s="47"/>
      <c r="H99" s="43"/>
      <c r="I99" s="47"/>
      <c r="J99" s="47"/>
      <c r="K99" s="47"/>
      <c r="L99" s="47"/>
      <c r="M99" s="56"/>
      <c r="N99" s="57"/>
    </row>
    <row r="100" spans="4:14" ht="20.25" x14ac:dyDescent="0.3">
      <c r="D100" s="47"/>
      <c r="E100" s="51"/>
      <c r="F100" s="52"/>
      <c r="G100" s="47"/>
      <c r="H100" s="43"/>
      <c r="I100" s="47"/>
      <c r="J100" s="47"/>
      <c r="K100" s="47"/>
      <c r="L100" s="47"/>
      <c r="M100" s="56"/>
      <c r="N100" s="57"/>
    </row>
    <row r="101" spans="4:14" ht="20.25" x14ac:dyDescent="0.3">
      <c r="D101" s="47"/>
      <c r="E101" s="51"/>
      <c r="F101" s="52"/>
      <c r="G101" s="47"/>
      <c r="H101" s="43"/>
      <c r="I101" s="47"/>
      <c r="J101" s="47"/>
      <c r="K101" s="47"/>
      <c r="L101" s="47"/>
      <c r="M101" s="56"/>
      <c r="N101" s="57"/>
    </row>
    <row r="102" spans="4:14" ht="20.25" x14ac:dyDescent="0.3">
      <c r="D102" s="53"/>
      <c r="E102" s="54"/>
      <c r="G102" s="98" t="s">
        <v>115</v>
      </c>
      <c r="H102" s="99"/>
      <c r="I102" s="100"/>
      <c r="J102" s="47"/>
      <c r="K102" s="47"/>
      <c r="L102" s="47"/>
      <c r="M102" s="56"/>
      <c r="N102" s="57"/>
    </row>
    <row r="103" spans="4:14" ht="20.25" x14ac:dyDescent="0.3">
      <c r="D103" s="47"/>
      <c r="E103" s="54"/>
      <c r="F103" s="58"/>
      <c r="G103" s="47"/>
      <c r="H103" s="43"/>
      <c r="I103" s="47"/>
      <c r="J103" s="47"/>
      <c r="K103" s="47"/>
      <c r="L103" s="47"/>
      <c r="M103" s="56"/>
      <c r="N103" s="57"/>
    </row>
    <row r="104" spans="4:14" ht="20.25" x14ac:dyDescent="0.3">
      <c r="D104" s="53"/>
      <c r="E104" s="51"/>
      <c r="F104" s="52"/>
      <c r="G104" s="47"/>
      <c r="H104" s="43"/>
      <c r="I104" s="42"/>
      <c r="J104" s="47"/>
      <c r="K104" s="47"/>
      <c r="L104" s="47"/>
      <c r="M104" s="56"/>
      <c r="N104" s="57"/>
    </row>
    <row r="105" spans="4:14" ht="20.25" x14ac:dyDescent="0.3">
      <c r="D105" s="59" t="s">
        <v>116</v>
      </c>
      <c r="E105" s="59"/>
      <c r="F105" s="52"/>
      <c r="G105" s="47"/>
      <c r="H105" s="43"/>
      <c r="I105" s="42"/>
      <c r="J105" s="59" t="s">
        <v>117</v>
      </c>
      <c r="K105" s="59"/>
      <c r="L105" s="59"/>
      <c r="M105" s="100"/>
      <c r="N105" s="57"/>
    </row>
    <row r="106" spans="4:14" ht="21" x14ac:dyDescent="0.35">
      <c r="D106" s="68"/>
      <c r="E106" s="68"/>
      <c r="F106" s="68"/>
      <c r="G106" s="68"/>
      <c r="H106" s="101"/>
      <c r="I106" s="68"/>
      <c r="J106" s="68"/>
      <c r="K106" s="68"/>
      <c r="L106" s="68"/>
      <c r="M106" s="102"/>
      <c r="N106" s="103"/>
    </row>
    <row r="107" spans="4:14" ht="21" x14ac:dyDescent="0.35">
      <c r="D107" s="68"/>
      <c r="E107" s="68"/>
      <c r="F107" s="68"/>
      <c r="G107" s="68"/>
      <c r="H107" s="101"/>
      <c r="I107" s="68"/>
      <c r="J107" s="68"/>
      <c r="K107" s="68"/>
      <c r="L107" s="68"/>
      <c r="M107" s="102"/>
      <c r="N107" s="103"/>
    </row>
    <row r="108" spans="4:14" ht="21" x14ac:dyDescent="0.35">
      <c r="D108" s="68"/>
      <c r="E108" s="68"/>
      <c r="F108" s="68"/>
      <c r="G108" s="68"/>
      <c r="H108" s="101"/>
      <c r="I108" s="68"/>
      <c r="J108" s="68"/>
      <c r="K108" s="68"/>
      <c r="L108" s="68"/>
      <c r="M108" s="102"/>
      <c r="N108" s="103"/>
    </row>
  </sheetData>
  <autoFilter ref="D6:O53">
    <sortState ref="D7:O51">
      <sortCondition ref="H6:H51"/>
    </sortState>
  </autoFilter>
  <mergeCells count="11">
    <mergeCell ref="D70:N70"/>
    <mergeCell ref="D71:N71"/>
    <mergeCell ref="D105:E105"/>
    <mergeCell ref="J105:L105"/>
    <mergeCell ref="D2:O2"/>
    <mergeCell ref="D3:O3"/>
    <mergeCell ref="D4:O4"/>
    <mergeCell ref="D5:O5"/>
    <mergeCell ref="G61:I61"/>
    <mergeCell ref="D62:E62"/>
    <mergeCell ref="J62:N62"/>
  </mergeCells>
  <pageMargins left="0.25" right="0.25" top="0.75" bottom="0.75" header="0.3" footer="0.3"/>
  <pageSetup paperSize="5" scale="34" fitToHeight="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CA69E521A0C6C4F95C6FA21E272CBCC" ma:contentTypeVersion="15" ma:contentTypeDescription="Crear nuevo documento." ma:contentTypeScope="" ma:versionID="467f775e6ab08d7de79531bafd0a5c50">
  <xsd:schema xmlns:xsd="http://www.w3.org/2001/XMLSchema" xmlns:xs="http://www.w3.org/2001/XMLSchema" xmlns:p="http://schemas.microsoft.com/office/2006/metadata/properties" xmlns:ns3="31c0889b-6fea-4881-b9ea-f7f46f780438" xmlns:ns4="10c42d5d-08f2-48e8-81a0-41602f980701" targetNamespace="http://schemas.microsoft.com/office/2006/metadata/properties" ma:root="true" ma:fieldsID="d1503e16673f5fd30c8969731633e7af" ns3:_="" ns4:_="">
    <xsd:import namespace="31c0889b-6fea-4881-b9ea-f7f46f780438"/>
    <xsd:import namespace="10c42d5d-08f2-48e8-81a0-41602f9807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_activity" minOccurs="0"/>
                <xsd:element ref="ns3:MediaServiceDateTaken" minOccurs="0"/>
                <xsd:element ref="ns3:MediaServiceObjectDetectorVersions" minOccurs="0"/>
                <xsd:element ref="ns3:MediaServiceLocation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c0889b-6fea-4881-b9ea-f7f46f7804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c42d5d-08f2-48e8-81a0-41602f980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1c0889b-6fea-4881-b9ea-f7f46f780438" xsi:nil="true"/>
  </documentManagement>
</p:properties>
</file>

<file path=customXml/itemProps1.xml><?xml version="1.0" encoding="utf-8"?>
<ds:datastoreItem xmlns:ds="http://schemas.openxmlformats.org/officeDocument/2006/customXml" ds:itemID="{A50381D8-EE7E-4904-9289-052FD87836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c0889b-6fea-4881-b9ea-f7f46f780438"/>
    <ds:schemaRef ds:uri="10c42d5d-08f2-48e8-81a0-41602f980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74503F-4885-4941-AACD-CC957F9B33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B4053B-FE30-43C7-B630-1EED0F2B12D9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31c0889b-6fea-4881-b9ea-f7f46f780438"/>
    <ds:schemaRef ds:uri="10c42d5d-08f2-48e8-81a0-41602f980701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CXC 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Yevalyn Montero</dc:creator>
  <cp:lastModifiedBy>Yevalyn Montero</cp:lastModifiedBy>
  <dcterms:created xsi:type="dcterms:W3CDTF">2025-07-09T15:38:30Z</dcterms:created>
  <dcterms:modified xsi:type="dcterms:W3CDTF">2025-07-09T15:39:10Z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0x0101001CA69E521A0C6C4F95C6FA21E272CBCC</vt:lpwstr>
  </property>
</Properties>
</file>