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JUNIO\"/>
    </mc:Choice>
  </mc:AlternateContent>
  <bookViews>
    <workbookView showHorizontalScroll="0" showVerticalScroll="0" showSheetTabs="0"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fijos'!$A$1:$S$323</definedName>
    <definedName name="_xlnm.Print_Titles" localSheetId="0">'Empleados fijos'!$1:$10</definedName>
  </definedNames>
  <calcPr calcId="162913"/>
</workbook>
</file>

<file path=xl/calcChain.xml><?xml version="1.0" encoding="utf-8"?>
<calcChain xmlns="http://schemas.openxmlformats.org/spreadsheetml/2006/main">
  <c r="M161" i="1" l="1"/>
  <c r="L161" i="1"/>
  <c r="K161" i="1"/>
  <c r="J161" i="1"/>
  <c r="R161" i="1" s="1"/>
  <c r="I161" i="1"/>
  <c r="Q161" i="1" s="1"/>
  <c r="S161" i="1" s="1"/>
  <c r="M212" i="1"/>
  <c r="L212" i="1"/>
  <c r="K212" i="1"/>
  <c r="J212" i="1"/>
  <c r="R212" i="1" s="1"/>
  <c r="I212" i="1"/>
  <c r="Q212" i="1" s="1"/>
  <c r="S212" i="1" s="1"/>
  <c r="M214" i="1"/>
  <c r="L214" i="1"/>
  <c r="K214" i="1"/>
  <c r="J214" i="1"/>
  <c r="R214" i="1" s="1"/>
  <c r="I214" i="1"/>
  <c r="Q214" i="1" s="1"/>
  <c r="S214" i="1" s="1"/>
  <c r="H22" i="1" l="1"/>
  <c r="N22" i="1"/>
  <c r="O22" i="1"/>
  <c r="P22" i="1"/>
  <c r="G22" i="1"/>
  <c r="M157" i="1"/>
  <c r="L157" i="1"/>
  <c r="K157" i="1"/>
  <c r="J157" i="1"/>
  <c r="I157" i="1"/>
  <c r="M21" i="1"/>
  <c r="L21" i="1"/>
  <c r="K21" i="1"/>
  <c r="J21" i="1"/>
  <c r="I21" i="1"/>
  <c r="H50" i="1"/>
  <c r="N50" i="1"/>
  <c r="O50" i="1"/>
  <c r="P50" i="1"/>
  <c r="G50" i="1"/>
  <c r="H233" i="1"/>
  <c r="N233" i="1"/>
  <c r="O233" i="1"/>
  <c r="P233" i="1"/>
  <c r="G233" i="1"/>
  <c r="M232" i="1"/>
  <c r="L232" i="1"/>
  <c r="K232" i="1"/>
  <c r="J232" i="1"/>
  <c r="I232" i="1"/>
  <c r="M49" i="1"/>
  <c r="L49" i="1"/>
  <c r="K49" i="1"/>
  <c r="J49" i="1"/>
  <c r="I49" i="1"/>
  <c r="Q21" i="1" l="1"/>
  <c r="S21" i="1" s="1"/>
  <c r="R232" i="1"/>
  <c r="R21" i="1"/>
  <c r="R157" i="1"/>
  <c r="R49" i="1"/>
  <c r="Q232" i="1"/>
  <c r="S232" i="1" s="1"/>
  <c r="Q157" i="1"/>
  <c r="S157" i="1" s="1"/>
  <c r="Q49" i="1"/>
  <c r="S49" i="1" s="1"/>
  <c r="K224" i="1" l="1"/>
  <c r="M127" i="1" l="1"/>
  <c r="L127" i="1"/>
  <c r="K127" i="1"/>
  <c r="J127" i="1"/>
  <c r="R127" i="1" s="1"/>
  <c r="I127" i="1"/>
  <c r="M65" i="1"/>
  <c r="L65" i="1"/>
  <c r="K65" i="1"/>
  <c r="J65" i="1"/>
  <c r="I65" i="1"/>
  <c r="M229" i="1"/>
  <c r="L229" i="1"/>
  <c r="K229" i="1"/>
  <c r="J229" i="1"/>
  <c r="I229" i="1"/>
  <c r="M115" i="1"/>
  <c r="L115" i="1"/>
  <c r="K115" i="1"/>
  <c r="J115" i="1"/>
  <c r="I115" i="1"/>
  <c r="Q115" i="1" s="1"/>
  <c r="S115" i="1" s="1"/>
  <c r="I116" i="1"/>
  <c r="J116" i="1"/>
  <c r="K116" i="1"/>
  <c r="L116" i="1"/>
  <c r="M116" i="1"/>
  <c r="Q65" i="1" l="1"/>
  <c r="S65" i="1" s="1"/>
  <c r="R65" i="1"/>
  <c r="Q127" i="1"/>
  <c r="S127" i="1" s="1"/>
  <c r="R115" i="1"/>
  <c r="Q229" i="1"/>
  <c r="S229" i="1" s="1"/>
  <c r="R229" i="1"/>
  <c r="R116" i="1"/>
  <c r="Q116" i="1"/>
  <c r="S116" i="1" s="1"/>
  <c r="M99" i="1"/>
  <c r="L99" i="1"/>
  <c r="K99" i="1"/>
  <c r="J99" i="1"/>
  <c r="I99" i="1"/>
  <c r="M192" i="1"/>
  <c r="L192" i="1"/>
  <c r="K192" i="1"/>
  <c r="J192" i="1"/>
  <c r="I192" i="1"/>
  <c r="M114" i="1"/>
  <c r="L114" i="1"/>
  <c r="K114" i="1"/>
  <c r="J114" i="1"/>
  <c r="I114" i="1"/>
  <c r="R192" i="1" l="1"/>
  <c r="Q99" i="1"/>
  <c r="S99" i="1" s="1"/>
  <c r="R99" i="1"/>
  <c r="Q114" i="1"/>
  <c r="S114" i="1" s="1"/>
  <c r="R114" i="1"/>
  <c r="Q192" i="1"/>
  <c r="S192" i="1" s="1"/>
  <c r="M41" i="1"/>
  <c r="L41" i="1"/>
  <c r="K41" i="1"/>
  <c r="J41" i="1"/>
  <c r="I41" i="1"/>
  <c r="M211" i="1"/>
  <c r="L211" i="1"/>
  <c r="K211" i="1"/>
  <c r="J211" i="1"/>
  <c r="I211" i="1"/>
  <c r="M160" i="1"/>
  <c r="L160" i="1"/>
  <c r="K160" i="1"/>
  <c r="J160" i="1"/>
  <c r="I160" i="1"/>
  <c r="L191" i="1"/>
  <c r="M190" i="1"/>
  <c r="Q41" i="1" l="1"/>
  <c r="S41" i="1" s="1"/>
  <c r="R41" i="1"/>
  <c r="Q211" i="1"/>
  <c r="S211" i="1" s="1"/>
  <c r="R211" i="1"/>
  <c r="Q160" i="1"/>
  <c r="S160" i="1" s="1"/>
  <c r="R160" i="1"/>
  <c r="G307" i="1"/>
  <c r="G93" i="1" l="1"/>
  <c r="M91" i="1"/>
  <c r="L91" i="1"/>
  <c r="K91" i="1"/>
  <c r="J91" i="1"/>
  <c r="I91" i="1"/>
  <c r="R91" i="1" l="1"/>
  <c r="Q91" i="1"/>
  <c r="S91" i="1" s="1"/>
  <c r="G123" i="1"/>
  <c r="H123" i="1"/>
  <c r="N123" i="1"/>
  <c r="O123" i="1"/>
  <c r="P123" i="1"/>
  <c r="G28" i="1"/>
  <c r="H28" i="1"/>
  <c r="N28" i="1"/>
  <c r="O28" i="1"/>
  <c r="P28" i="1"/>
  <c r="G32" i="1"/>
  <c r="H32" i="1"/>
  <c r="N32" i="1"/>
  <c r="O32" i="1"/>
  <c r="P32" i="1"/>
  <c r="G57" i="1"/>
  <c r="H57" i="1"/>
  <c r="N57" i="1"/>
  <c r="O57" i="1"/>
  <c r="P57" i="1"/>
  <c r="G68" i="1"/>
  <c r="H68" i="1"/>
  <c r="N68" i="1"/>
  <c r="O68" i="1"/>
  <c r="P68" i="1"/>
  <c r="G73" i="1"/>
  <c r="H73" i="1"/>
  <c r="N73" i="1"/>
  <c r="O73" i="1"/>
  <c r="P73" i="1"/>
  <c r="G76" i="1"/>
  <c r="H76" i="1"/>
  <c r="N76" i="1"/>
  <c r="O76" i="1"/>
  <c r="P76" i="1"/>
  <c r="H93" i="1"/>
  <c r="N93" i="1"/>
  <c r="O93" i="1"/>
  <c r="P93" i="1"/>
  <c r="G102" i="1"/>
  <c r="H102" i="1"/>
  <c r="N102" i="1"/>
  <c r="O102" i="1"/>
  <c r="P102" i="1"/>
  <c r="G118" i="1"/>
  <c r="H118" i="1"/>
  <c r="N118" i="1"/>
  <c r="O118" i="1"/>
  <c r="P118" i="1"/>
  <c r="G131" i="1"/>
  <c r="H131" i="1"/>
  <c r="N131" i="1"/>
  <c r="O131" i="1"/>
  <c r="P131" i="1"/>
  <c r="G148" i="1"/>
  <c r="H148" i="1"/>
  <c r="N148" i="1"/>
  <c r="O148" i="1"/>
  <c r="P148" i="1"/>
  <c r="G180" i="1"/>
  <c r="H180" i="1"/>
  <c r="H308" i="1" s="1"/>
  <c r="N180" i="1"/>
  <c r="N308" i="1" s="1"/>
  <c r="O180" i="1"/>
  <c r="O308" i="1" s="1"/>
  <c r="P180" i="1"/>
  <c r="G195" i="1"/>
  <c r="G208" i="1"/>
  <c r="H208" i="1"/>
  <c r="N208" i="1"/>
  <c r="O208" i="1"/>
  <c r="P208" i="1"/>
  <c r="P308" i="1" s="1"/>
  <c r="G237" i="1"/>
  <c r="G242" i="1"/>
  <c r="G246" i="1"/>
  <c r="G261" i="1"/>
  <c r="H261" i="1"/>
  <c r="N261" i="1"/>
  <c r="O261" i="1"/>
  <c r="P261" i="1"/>
  <c r="G287" i="1"/>
  <c r="H307" i="1"/>
  <c r="N307" i="1"/>
  <c r="O307" i="1"/>
  <c r="P307" i="1"/>
  <c r="M61" i="1" l="1"/>
  <c r="L61" i="1"/>
  <c r="K61" i="1"/>
  <c r="J61" i="1"/>
  <c r="I61" i="1"/>
  <c r="M48" i="1"/>
  <c r="L48" i="1"/>
  <c r="K48" i="1"/>
  <c r="J48" i="1"/>
  <c r="I48" i="1"/>
  <c r="M113" i="1"/>
  <c r="L113" i="1"/>
  <c r="K113" i="1"/>
  <c r="J113" i="1"/>
  <c r="I113" i="1"/>
  <c r="M178" i="1"/>
  <c r="L178" i="1"/>
  <c r="K178" i="1"/>
  <c r="J178" i="1"/>
  <c r="I178" i="1"/>
  <c r="M20" i="1"/>
  <c r="L20" i="1"/>
  <c r="K20" i="1"/>
  <c r="J20" i="1"/>
  <c r="I20" i="1"/>
  <c r="M62" i="1"/>
  <c r="L62" i="1"/>
  <c r="K62" i="1"/>
  <c r="J62" i="1"/>
  <c r="I62" i="1"/>
  <c r="M90" i="1"/>
  <c r="L90" i="1"/>
  <c r="K90" i="1"/>
  <c r="J90" i="1"/>
  <c r="I90" i="1"/>
  <c r="M147" i="1"/>
  <c r="L147" i="1"/>
  <c r="K147" i="1"/>
  <c r="J147" i="1"/>
  <c r="I147" i="1"/>
  <c r="Q62" i="1" l="1"/>
  <c r="S62" i="1" s="1"/>
  <c r="Q178" i="1"/>
  <c r="S178" i="1" s="1"/>
  <c r="Q147" i="1"/>
  <c r="S147" i="1" s="1"/>
  <c r="R62" i="1"/>
  <c r="R178" i="1"/>
  <c r="Q113" i="1"/>
  <c r="S113" i="1" s="1"/>
  <c r="R61" i="1"/>
  <c r="Q48" i="1"/>
  <c r="S48" i="1" s="1"/>
  <c r="R113" i="1"/>
  <c r="R48" i="1"/>
  <c r="Q61" i="1"/>
  <c r="S61" i="1" s="1"/>
  <c r="Q90" i="1"/>
  <c r="S90" i="1" s="1"/>
  <c r="Q20" i="1"/>
  <c r="S20" i="1" s="1"/>
  <c r="R147" i="1"/>
  <c r="R90" i="1"/>
  <c r="R20" i="1"/>
  <c r="H300" i="1" l="1"/>
  <c r="N300" i="1"/>
  <c r="O300" i="1"/>
  <c r="P300" i="1"/>
  <c r="G300" i="1"/>
  <c r="H295" i="1"/>
  <c r="N295" i="1"/>
  <c r="O295" i="1"/>
  <c r="P295" i="1"/>
  <c r="G295" i="1"/>
  <c r="H287" i="1"/>
  <c r="N287" i="1"/>
  <c r="O287" i="1"/>
  <c r="P287" i="1"/>
  <c r="H276" i="1"/>
  <c r="N276" i="1"/>
  <c r="O276" i="1"/>
  <c r="P276" i="1"/>
  <c r="G276" i="1"/>
  <c r="H268" i="1"/>
  <c r="N268" i="1"/>
  <c r="O268" i="1"/>
  <c r="P268" i="1"/>
  <c r="G268" i="1"/>
  <c r="H246" i="1"/>
  <c r="N246" i="1"/>
  <c r="O246" i="1"/>
  <c r="P246" i="1"/>
  <c r="H242" i="1"/>
  <c r="N242" i="1"/>
  <c r="O242" i="1"/>
  <c r="P242" i="1"/>
  <c r="H237" i="1"/>
  <c r="N237" i="1"/>
  <c r="O237" i="1"/>
  <c r="P237" i="1"/>
  <c r="H195" i="1"/>
  <c r="N195" i="1"/>
  <c r="O195" i="1"/>
  <c r="P195" i="1"/>
  <c r="H188" i="1"/>
  <c r="N188" i="1"/>
  <c r="O188" i="1"/>
  <c r="P188" i="1"/>
  <c r="G188" i="1"/>
  <c r="M47" i="1" l="1"/>
  <c r="L47" i="1"/>
  <c r="K47" i="1"/>
  <c r="J47" i="1"/>
  <c r="I47" i="1"/>
  <c r="M187" i="1"/>
  <c r="L187" i="1"/>
  <c r="K187" i="1"/>
  <c r="J187" i="1"/>
  <c r="I187" i="1"/>
  <c r="Q187" i="1" l="1"/>
  <c r="S187" i="1" s="1"/>
  <c r="R187" i="1"/>
  <c r="Q47" i="1"/>
  <c r="S47" i="1" s="1"/>
  <c r="R47" i="1"/>
  <c r="M231" i="1"/>
  <c r="L231" i="1"/>
  <c r="K231" i="1"/>
  <c r="J231" i="1"/>
  <c r="I231" i="1"/>
  <c r="I299" i="1"/>
  <c r="J299" i="1"/>
  <c r="K299" i="1"/>
  <c r="L299" i="1"/>
  <c r="M299" i="1"/>
  <c r="I298" i="1"/>
  <c r="J298" i="1"/>
  <c r="K298" i="1"/>
  <c r="L298" i="1"/>
  <c r="M298" i="1"/>
  <c r="R231" i="1" l="1"/>
  <c r="R298" i="1"/>
  <c r="Q299" i="1"/>
  <c r="S299" i="1" s="1"/>
  <c r="R299" i="1"/>
  <c r="Q231" i="1"/>
  <c r="S231" i="1" s="1"/>
  <c r="Q298" i="1"/>
  <c r="S298" i="1" s="1"/>
  <c r="I297" i="1" l="1"/>
  <c r="I300" i="1" s="1"/>
  <c r="J297" i="1"/>
  <c r="J300" i="1" s="1"/>
  <c r="K297" i="1"/>
  <c r="K300" i="1" s="1"/>
  <c r="L297" i="1"/>
  <c r="L300" i="1" s="1"/>
  <c r="M297" i="1"/>
  <c r="M300" i="1" s="1"/>
  <c r="I302" i="1"/>
  <c r="J302" i="1"/>
  <c r="K302" i="1"/>
  <c r="L302" i="1"/>
  <c r="M302" i="1"/>
  <c r="I303" i="1"/>
  <c r="J303" i="1"/>
  <c r="K303" i="1"/>
  <c r="L303" i="1"/>
  <c r="M303" i="1"/>
  <c r="I304" i="1"/>
  <c r="J304" i="1"/>
  <c r="K304" i="1"/>
  <c r="L304" i="1"/>
  <c r="M304" i="1"/>
  <c r="I305" i="1"/>
  <c r="J305" i="1"/>
  <c r="K305" i="1"/>
  <c r="L305" i="1"/>
  <c r="M305" i="1"/>
  <c r="I306" i="1"/>
  <c r="J306" i="1"/>
  <c r="K306" i="1"/>
  <c r="L306" i="1"/>
  <c r="M306" i="1"/>
  <c r="I92" i="1"/>
  <c r="J92" i="1"/>
  <c r="K92" i="1"/>
  <c r="L92" i="1"/>
  <c r="M92" i="1"/>
  <c r="I101" i="1"/>
  <c r="J101" i="1"/>
  <c r="K101" i="1"/>
  <c r="L101" i="1"/>
  <c r="M101" i="1"/>
  <c r="I45" i="1"/>
  <c r="J45" i="1"/>
  <c r="K45" i="1"/>
  <c r="L45" i="1"/>
  <c r="M45" i="1"/>
  <c r="I46" i="1"/>
  <c r="J46" i="1"/>
  <c r="K46" i="1"/>
  <c r="L46" i="1"/>
  <c r="M46" i="1"/>
  <c r="I63" i="1"/>
  <c r="J63" i="1"/>
  <c r="K63" i="1"/>
  <c r="L63" i="1"/>
  <c r="M63" i="1"/>
  <c r="I64" i="1"/>
  <c r="J64" i="1"/>
  <c r="K64" i="1"/>
  <c r="L64" i="1"/>
  <c r="M64" i="1"/>
  <c r="I66" i="1"/>
  <c r="J66" i="1"/>
  <c r="K66" i="1"/>
  <c r="L66" i="1"/>
  <c r="M66" i="1"/>
  <c r="I67" i="1"/>
  <c r="J67" i="1"/>
  <c r="K67" i="1"/>
  <c r="L67" i="1"/>
  <c r="M67" i="1"/>
  <c r="I241" i="1"/>
  <c r="J241" i="1"/>
  <c r="K241" i="1"/>
  <c r="L241" i="1"/>
  <c r="M241" i="1"/>
  <c r="I206" i="1"/>
  <c r="J206" i="1"/>
  <c r="K206" i="1"/>
  <c r="L206" i="1"/>
  <c r="M206" i="1"/>
  <c r="I207" i="1"/>
  <c r="J207" i="1"/>
  <c r="K207" i="1"/>
  <c r="L207" i="1"/>
  <c r="M207" i="1"/>
  <c r="M44" i="1"/>
  <c r="L44" i="1"/>
  <c r="K44" i="1"/>
  <c r="J44" i="1"/>
  <c r="I44" i="1"/>
  <c r="M27" i="1"/>
  <c r="L27" i="1"/>
  <c r="K27" i="1"/>
  <c r="J27" i="1"/>
  <c r="I27" i="1"/>
  <c r="I186" i="1"/>
  <c r="J186" i="1"/>
  <c r="K186" i="1"/>
  <c r="L186" i="1"/>
  <c r="M186" i="1"/>
  <c r="I191" i="1"/>
  <c r="J191" i="1"/>
  <c r="K191" i="1"/>
  <c r="M191" i="1"/>
  <c r="I193" i="1"/>
  <c r="J193" i="1"/>
  <c r="K193" i="1"/>
  <c r="L193" i="1"/>
  <c r="M193" i="1"/>
  <c r="I194" i="1"/>
  <c r="J194" i="1"/>
  <c r="K194" i="1"/>
  <c r="L194" i="1"/>
  <c r="M194" i="1"/>
  <c r="M179" i="1"/>
  <c r="L179" i="1"/>
  <c r="K179" i="1"/>
  <c r="J179" i="1"/>
  <c r="I179" i="1"/>
  <c r="M177" i="1"/>
  <c r="L177" i="1"/>
  <c r="K177" i="1"/>
  <c r="J177" i="1"/>
  <c r="I177" i="1"/>
  <c r="M176" i="1"/>
  <c r="L176" i="1"/>
  <c r="K176" i="1"/>
  <c r="J176" i="1"/>
  <c r="I176" i="1"/>
  <c r="M175" i="1"/>
  <c r="L175" i="1"/>
  <c r="K175" i="1"/>
  <c r="J175" i="1"/>
  <c r="I175" i="1"/>
  <c r="M174" i="1"/>
  <c r="L174" i="1"/>
  <c r="K174" i="1"/>
  <c r="J174" i="1"/>
  <c r="I174" i="1"/>
  <c r="M173" i="1"/>
  <c r="L173" i="1"/>
  <c r="K173" i="1"/>
  <c r="J173" i="1"/>
  <c r="I173" i="1"/>
  <c r="M172" i="1"/>
  <c r="L172" i="1"/>
  <c r="K172" i="1"/>
  <c r="J172" i="1"/>
  <c r="I172" i="1"/>
  <c r="M171" i="1"/>
  <c r="L171" i="1"/>
  <c r="K171" i="1"/>
  <c r="J171" i="1"/>
  <c r="I171" i="1"/>
  <c r="M170" i="1"/>
  <c r="L170" i="1"/>
  <c r="K170" i="1"/>
  <c r="J170" i="1"/>
  <c r="I170" i="1"/>
  <c r="M169" i="1"/>
  <c r="L169" i="1"/>
  <c r="K169" i="1"/>
  <c r="J169" i="1"/>
  <c r="I169" i="1"/>
  <c r="M168" i="1"/>
  <c r="L168" i="1"/>
  <c r="K168" i="1"/>
  <c r="J168" i="1"/>
  <c r="I168" i="1"/>
  <c r="M167" i="1"/>
  <c r="L167" i="1"/>
  <c r="K167" i="1"/>
  <c r="J167" i="1"/>
  <c r="I167" i="1"/>
  <c r="I146" i="1"/>
  <c r="J146" i="1"/>
  <c r="K146" i="1"/>
  <c r="L146" i="1"/>
  <c r="M146" i="1"/>
  <c r="I117" i="1"/>
  <c r="J117" i="1"/>
  <c r="K117" i="1"/>
  <c r="L117" i="1"/>
  <c r="M117" i="1"/>
  <c r="I292" i="1"/>
  <c r="J292" i="1"/>
  <c r="K292" i="1"/>
  <c r="L292" i="1"/>
  <c r="M292" i="1"/>
  <c r="I293" i="1"/>
  <c r="J293" i="1"/>
  <c r="K293" i="1"/>
  <c r="L293" i="1"/>
  <c r="M293" i="1"/>
  <c r="I294" i="1"/>
  <c r="J294" i="1"/>
  <c r="K294" i="1"/>
  <c r="L294" i="1"/>
  <c r="M294" i="1"/>
  <c r="M19" i="1"/>
  <c r="L19" i="1"/>
  <c r="K19" i="1"/>
  <c r="J19" i="1"/>
  <c r="I19" i="1"/>
  <c r="M18" i="1"/>
  <c r="L18" i="1"/>
  <c r="K18" i="1"/>
  <c r="J18" i="1"/>
  <c r="I18" i="1"/>
  <c r="I130" i="1"/>
  <c r="J130" i="1"/>
  <c r="K130" i="1"/>
  <c r="L130" i="1"/>
  <c r="M130" i="1"/>
  <c r="I267" i="1"/>
  <c r="J267" i="1"/>
  <c r="K267" i="1"/>
  <c r="L267" i="1"/>
  <c r="M267" i="1"/>
  <c r="I223" i="1"/>
  <c r="J223" i="1"/>
  <c r="K223" i="1"/>
  <c r="L223" i="1"/>
  <c r="M223" i="1"/>
  <c r="I224" i="1"/>
  <c r="J224" i="1"/>
  <c r="L224" i="1"/>
  <c r="M224" i="1"/>
  <c r="I225" i="1"/>
  <c r="J225" i="1"/>
  <c r="K225" i="1"/>
  <c r="L225" i="1"/>
  <c r="M225" i="1"/>
  <c r="I226" i="1"/>
  <c r="J226" i="1"/>
  <c r="K226" i="1"/>
  <c r="L226" i="1"/>
  <c r="M226" i="1"/>
  <c r="I227" i="1"/>
  <c r="J227" i="1"/>
  <c r="K227" i="1"/>
  <c r="L227" i="1"/>
  <c r="M227" i="1"/>
  <c r="I228" i="1"/>
  <c r="J228" i="1"/>
  <c r="K228" i="1"/>
  <c r="L228" i="1"/>
  <c r="M228" i="1"/>
  <c r="I230" i="1"/>
  <c r="J230" i="1"/>
  <c r="K230" i="1"/>
  <c r="L230" i="1"/>
  <c r="M230" i="1"/>
  <c r="I283" i="1"/>
  <c r="J283" i="1"/>
  <c r="K283" i="1"/>
  <c r="L283" i="1"/>
  <c r="M283" i="1"/>
  <c r="I284" i="1"/>
  <c r="J284" i="1"/>
  <c r="K284" i="1"/>
  <c r="L284" i="1"/>
  <c r="M284" i="1"/>
  <c r="I285" i="1"/>
  <c r="J285" i="1"/>
  <c r="K285" i="1"/>
  <c r="L285" i="1"/>
  <c r="M285" i="1"/>
  <c r="I286" i="1"/>
  <c r="J286" i="1"/>
  <c r="K286" i="1"/>
  <c r="L286" i="1"/>
  <c r="M286" i="1"/>
  <c r="I30" i="1"/>
  <c r="J30" i="1"/>
  <c r="K30" i="1"/>
  <c r="L30" i="1"/>
  <c r="M30" i="1"/>
  <c r="J307" i="1" l="1"/>
  <c r="K307" i="1"/>
  <c r="M307" i="1"/>
  <c r="I307" i="1"/>
  <c r="L307" i="1"/>
  <c r="Q241" i="1"/>
  <c r="L195" i="1"/>
  <c r="Q19" i="1"/>
  <c r="S19" i="1" s="1"/>
  <c r="Q67" i="1"/>
  <c r="S67" i="1" s="1"/>
  <c r="R241" i="1"/>
  <c r="Q306" i="1"/>
  <c r="S306" i="1" s="1"/>
  <c r="Q302" i="1"/>
  <c r="R206" i="1"/>
  <c r="R64" i="1"/>
  <c r="R302" i="1"/>
  <c r="Q92" i="1"/>
  <c r="S92" i="1" s="1"/>
  <c r="Q304" i="1"/>
  <c r="S304" i="1" s="1"/>
  <c r="R303" i="1"/>
  <c r="Q297" i="1"/>
  <c r="Q300" i="1" s="1"/>
  <c r="R304" i="1"/>
  <c r="R297" i="1"/>
  <c r="R300" i="1" s="1"/>
  <c r="R46" i="1"/>
  <c r="Q46" i="1"/>
  <c r="S46" i="1" s="1"/>
  <c r="Q101" i="1"/>
  <c r="S101" i="1" s="1"/>
  <c r="R92" i="1"/>
  <c r="R67" i="1"/>
  <c r="Q66" i="1"/>
  <c r="S66" i="1" s="1"/>
  <c r="Q64" i="1"/>
  <c r="S64" i="1" s="1"/>
  <c r="Q63" i="1"/>
  <c r="R45" i="1"/>
  <c r="Q45" i="1"/>
  <c r="S45" i="1" s="1"/>
  <c r="R306" i="1"/>
  <c r="Q305" i="1"/>
  <c r="S305" i="1" s="1"/>
  <c r="Q303" i="1"/>
  <c r="S303" i="1" s="1"/>
  <c r="R66" i="1"/>
  <c r="R305" i="1"/>
  <c r="Q44" i="1"/>
  <c r="S44" i="1" s="1"/>
  <c r="Q206" i="1"/>
  <c r="S206" i="1" s="1"/>
  <c r="R63" i="1"/>
  <c r="R101" i="1"/>
  <c r="Q27" i="1"/>
  <c r="S27" i="1" s="1"/>
  <c r="Q207" i="1"/>
  <c r="S207" i="1" s="1"/>
  <c r="R207" i="1"/>
  <c r="Q169" i="1"/>
  <c r="S169" i="1" s="1"/>
  <c r="Q173" i="1"/>
  <c r="S173" i="1" s="1"/>
  <c r="Q177" i="1"/>
  <c r="S177" i="1" s="1"/>
  <c r="Q191" i="1"/>
  <c r="S191" i="1" s="1"/>
  <c r="R44" i="1"/>
  <c r="Q167" i="1"/>
  <c r="S167" i="1" s="1"/>
  <c r="Q171" i="1"/>
  <c r="S171" i="1" s="1"/>
  <c r="Q175" i="1"/>
  <c r="S175" i="1" s="1"/>
  <c r="Q194" i="1"/>
  <c r="S194" i="1" s="1"/>
  <c r="Q186" i="1"/>
  <c r="S186" i="1" s="1"/>
  <c r="R186" i="1"/>
  <c r="R168" i="1"/>
  <c r="R172" i="1"/>
  <c r="R176" i="1"/>
  <c r="R27" i="1"/>
  <c r="Q285" i="1"/>
  <c r="S285" i="1" s="1"/>
  <c r="R191" i="1"/>
  <c r="Q168" i="1"/>
  <c r="S168" i="1" s="1"/>
  <c r="Q172" i="1"/>
  <c r="S172" i="1" s="1"/>
  <c r="Q176" i="1"/>
  <c r="S176" i="1" s="1"/>
  <c r="Q193" i="1"/>
  <c r="S193" i="1" s="1"/>
  <c r="R146" i="1"/>
  <c r="R194" i="1"/>
  <c r="R193" i="1"/>
  <c r="Q146" i="1"/>
  <c r="S146" i="1" s="1"/>
  <c r="R169" i="1"/>
  <c r="Q170" i="1"/>
  <c r="S170" i="1" s="1"/>
  <c r="R173" i="1"/>
  <c r="Q174" i="1"/>
  <c r="S174" i="1" s="1"/>
  <c r="R177" i="1"/>
  <c r="Q179" i="1"/>
  <c r="S179" i="1" s="1"/>
  <c r="R170" i="1"/>
  <c r="R174" i="1"/>
  <c r="R179" i="1"/>
  <c r="R167" i="1"/>
  <c r="R171" i="1"/>
  <c r="R175" i="1"/>
  <c r="Q226" i="1"/>
  <c r="S226" i="1" s="1"/>
  <c r="Q223" i="1"/>
  <c r="S223" i="1" s="1"/>
  <c r="Q130" i="1"/>
  <c r="S130" i="1" s="1"/>
  <c r="Q293" i="1"/>
  <c r="S293" i="1" s="1"/>
  <c r="Q117" i="1"/>
  <c r="S117" i="1" s="1"/>
  <c r="R117" i="1"/>
  <c r="Q294" i="1"/>
  <c r="S294" i="1" s="1"/>
  <c r="Q292" i="1"/>
  <c r="S292" i="1" s="1"/>
  <c r="R228" i="1"/>
  <c r="Q267" i="1"/>
  <c r="S267" i="1" s="1"/>
  <c r="R130" i="1"/>
  <c r="R293" i="1"/>
  <c r="R18" i="1"/>
  <c r="R294" i="1"/>
  <c r="R292" i="1"/>
  <c r="R227" i="1"/>
  <c r="R225" i="1"/>
  <c r="R224" i="1"/>
  <c r="Q228" i="1"/>
  <c r="S228" i="1" s="1"/>
  <c r="Q225" i="1"/>
  <c r="S225" i="1" s="1"/>
  <c r="R19" i="1"/>
  <c r="R230" i="1"/>
  <c r="Q224" i="1"/>
  <c r="S224" i="1" s="1"/>
  <c r="R267" i="1"/>
  <c r="Q18" i="1"/>
  <c r="S18" i="1" s="1"/>
  <c r="Q30" i="1"/>
  <c r="Q284" i="1"/>
  <c r="S284" i="1" s="1"/>
  <c r="Q227" i="1"/>
  <c r="S227" i="1" s="1"/>
  <c r="R226" i="1"/>
  <c r="R30" i="1"/>
  <c r="Q230" i="1"/>
  <c r="S230" i="1" s="1"/>
  <c r="R285" i="1"/>
  <c r="Q283" i="1"/>
  <c r="S283" i="1" s="1"/>
  <c r="R223" i="1"/>
  <c r="Q286" i="1"/>
  <c r="S286" i="1" s="1"/>
  <c r="R284" i="1"/>
  <c r="R283" i="1"/>
  <c r="R286" i="1"/>
  <c r="R307" i="1" l="1"/>
  <c r="Q307" i="1"/>
  <c r="S30" i="1"/>
  <c r="S302" i="1"/>
  <c r="S307" i="1" s="1"/>
  <c r="S241" i="1"/>
  <c r="S297" i="1"/>
  <c r="S300" i="1" s="1"/>
  <c r="S63" i="1"/>
  <c r="H271" i="1" l="1"/>
  <c r="N271" i="1"/>
  <c r="O271" i="1"/>
  <c r="P271" i="1"/>
  <c r="G271" i="1"/>
  <c r="I82" i="1"/>
  <c r="J82" i="1"/>
  <c r="K82" i="1"/>
  <c r="L82" i="1"/>
  <c r="M82" i="1"/>
  <c r="J54" i="1"/>
  <c r="I54" i="1"/>
  <c r="R82" i="1" l="1"/>
  <c r="Q82" i="1"/>
  <c r="S82" i="1" s="1"/>
  <c r="J17" i="1" l="1"/>
  <c r="I16" i="1"/>
  <c r="M158" i="1" l="1"/>
  <c r="M195" i="1"/>
  <c r="K190" i="1"/>
  <c r="K195" i="1" s="1"/>
  <c r="J190" i="1"/>
  <c r="J195" i="1" s="1"/>
  <c r="I190" i="1"/>
  <c r="I195" i="1" s="1"/>
  <c r="Q190" i="1" l="1"/>
  <c r="Q195" i="1" s="1"/>
  <c r="R190" i="1"/>
  <c r="R195" i="1" s="1"/>
  <c r="S190" i="1" l="1"/>
  <c r="S195" i="1" s="1"/>
  <c r="I59" i="1"/>
  <c r="J59" i="1"/>
  <c r="K59" i="1"/>
  <c r="L59" i="1"/>
  <c r="M59" i="1"/>
  <c r="G264" i="1" l="1"/>
  <c r="G308" i="1" s="1"/>
  <c r="M270" i="1" l="1"/>
  <c r="M271" i="1" s="1"/>
  <c r="L270" i="1"/>
  <c r="L271" i="1" s="1"/>
  <c r="K270" i="1"/>
  <c r="K271" i="1" s="1"/>
  <c r="I270" i="1"/>
  <c r="I271" i="1" s="1"/>
  <c r="Q270" i="1" l="1"/>
  <c r="Q271" i="1" s="1"/>
  <c r="I129" i="1"/>
  <c r="J122" i="1"/>
  <c r="K122" i="1"/>
  <c r="L122" i="1"/>
  <c r="S270" i="1" l="1"/>
  <c r="S271" i="1" s="1"/>
  <c r="K215" i="1"/>
  <c r="J215" i="1"/>
  <c r="K158" i="1" l="1"/>
  <c r="L158" i="1"/>
  <c r="J158" i="1"/>
  <c r="I158" i="1"/>
  <c r="Q158" i="1" l="1"/>
  <c r="S158" i="1" s="1"/>
  <c r="R158" i="1"/>
  <c r="I42" i="1" l="1"/>
  <c r="J42" i="1"/>
  <c r="K42" i="1"/>
  <c r="L42" i="1"/>
  <c r="M42" i="1"/>
  <c r="Q42" i="1" l="1"/>
  <c r="S42" i="1" s="1"/>
  <c r="R42" i="1"/>
  <c r="I87" i="1"/>
  <c r="J87" i="1"/>
  <c r="K87" i="1"/>
  <c r="L87" i="1"/>
  <c r="M87" i="1"/>
  <c r="I88" i="1"/>
  <c r="J88" i="1"/>
  <c r="K88" i="1"/>
  <c r="L88" i="1"/>
  <c r="M88" i="1"/>
  <c r="I86" i="1"/>
  <c r="J86" i="1"/>
  <c r="K86" i="1"/>
  <c r="L86" i="1"/>
  <c r="M86" i="1"/>
  <c r="Q86" i="1" l="1"/>
  <c r="S86" i="1" s="1"/>
  <c r="R86" i="1"/>
  <c r="Q88" i="1"/>
  <c r="S88" i="1" s="1"/>
  <c r="R87" i="1"/>
  <c r="R88" i="1"/>
  <c r="Q87" i="1"/>
  <c r="S87" i="1" s="1"/>
  <c r="I34" i="1"/>
  <c r="J34" i="1"/>
  <c r="K34" i="1"/>
  <c r="L34" i="1"/>
  <c r="M34" i="1"/>
  <c r="R34" i="1" l="1"/>
  <c r="Q34" i="1"/>
  <c r="I222" i="1"/>
  <c r="J222" i="1"/>
  <c r="K222" i="1"/>
  <c r="L222" i="1"/>
  <c r="M222" i="1"/>
  <c r="I249" i="1"/>
  <c r="J249" i="1"/>
  <c r="K249" i="1"/>
  <c r="L249" i="1"/>
  <c r="M249" i="1"/>
  <c r="S34" i="1" l="1"/>
  <c r="R222" i="1"/>
  <c r="R249" i="1"/>
  <c r="Q249" i="1"/>
  <c r="S249" i="1" s="1"/>
  <c r="Q222" i="1"/>
  <c r="S222" i="1" s="1"/>
  <c r="I166" i="1"/>
  <c r="J166" i="1"/>
  <c r="K166" i="1"/>
  <c r="L166" i="1"/>
  <c r="M166" i="1"/>
  <c r="I290" i="1"/>
  <c r="J290" i="1"/>
  <c r="K290" i="1"/>
  <c r="L290" i="1"/>
  <c r="M290" i="1"/>
  <c r="I126" i="1"/>
  <c r="J126" i="1"/>
  <c r="K126" i="1"/>
  <c r="L126" i="1"/>
  <c r="M126" i="1"/>
  <c r="I289" i="1"/>
  <c r="J289" i="1"/>
  <c r="K289" i="1"/>
  <c r="L289" i="1"/>
  <c r="M289" i="1"/>
  <c r="Q289" i="1" l="1"/>
  <c r="Q290" i="1"/>
  <c r="S290" i="1" s="1"/>
  <c r="R126" i="1"/>
  <c r="R290" i="1"/>
  <c r="R289" i="1"/>
  <c r="Q126" i="1"/>
  <c r="S126" i="1" s="1"/>
  <c r="Q166" i="1"/>
  <c r="S166" i="1" s="1"/>
  <c r="R166" i="1"/>
  <c r="S289" i="1" l="1"/>
  <c r="I40" i="1"/>
  <c r="J40" i="1"/>
  <c r="K40" i="1"/>
  <c r="L40" i="1"/>
  <c r="M40" i="1"/>
  <c r="I165" i="1"/>
  <c r="J165" i="1"/>
  <c r="K165" i="1"/>
  <c r="L165" i="1"/>
  <c r="M165" i="1"/>
  <c r="I185" i="1"/>
  <c r="J185" i="1"/>
  <c r="K185" i="1"/>
  <c r="L185" i="1"/>
  <c r="M185" i="1"/>
  <c r="Q165" i="1" l="1"/>
  <c r="S165" i="1" s="1"/>
  <c r="R165" i="1"/>
  <c r="R40" i="1"/>
  <c r="R185" i="1"/>
  <c r="Q40" i="1"/>
  <c r="S40" i="1" s="1"/>
  <c r="Q185" i="1"/>
  <c r="S185" i="1" s="1"/>
  <c r="J279" i="1" l="1"/>
  <c r="I291" i="1" l="1"/>
  <c r="I295" i="1" s="1"/>
  <c r="J291" i="1"/>
  <c r="J295" i="1" s="1"/>
  <c r="K291" i="1"/>
  <c r="K295" i="1" s="1"/>
  <c r="L291" i="1"/>
  <c r="L295" i="1" s="1"/>
  <c r="M291" i="1"/>
  <c r="M295" i="1" s="1"/>
  <c r="I162" i="1"/>
  <c r="J162" i="1"/>
  <c r="K162" i="1"/>
  <c r="L162" i="1"/>
  <c r="M162" i="1"/>
  <c r="I17" i="1"/>
  <c r="K17" i="1"/>
  <c r="L17" i="1"/>
  <c r="M17" i="1"/>
  <c r="Q291" i="1" l="1"/>
  <c r="Q295" i="1" s="1"/>
  <c r="R291" i="1"/>
  <c r="R295" i="1" s="1"/>
  <c r="Q17" i="1"/>
  <c r="S17" i="1" s="1"/>
  <c r="Q162" i="1"/>
  <c r="S162" i="1" s="1"/>
  <c r="R17" i="1"/>
  <c r="R162" i="1"/>
  <c r="I60" i="1"/>
  <c r="I68" i="1" s="1"/>
  <c r="J60" i="1"/>
  <c r="J68" i="1" s="1"/>
  <c r="K60" i="1"/>
  <c r="K68" i="1" s="1"/>
  <c r="L60" i="1"/>
  <c r="L68" i="1" s="1"/>
  <c r="M60" i="1"/>
  <c r="M68" i="1" s="1"/>
  <c r="S291" i="1" l="1"/>
  <c r="S295" i="1" s="1"/>
  <c r="Q60" i="1"/>
  <c r="S60" i="1" s="1"/>
  <c r="R60" i="1"/>
  <c r="I213" i="1"/>
  <c r="J213" i="1"/>
  <c r="K213" i="1"/>
  <c r="L213" i="1"/>
  <c r="M213" i="1"/>
  <c r="I256" i="1"/>
  <c r="J256" i="1"/>
  <c r="K256" i="1"/>
  <c r="L256" i="1"/>
  <c r="M256" i="1"/>
  <c r="Q256" i="1" l="1"/>
  <c r="S256" i="1" s="1"/>
  <c r="R256" i="1"/>
  <c r="I128" i="1"/>
  <c r="J128" i="1"/>
  <c r="K128" i="1"/>
  <c r="L128" i="1"/>
  <c r="M128" i="1"/>
  <c r="I159" i="1"/>
  <c r="J159" i="1"/>
  <c r="K159" i="1"/>
  <c r="L159" i="1"/>
  <c r="M159" i="1"/>
  <c r="I281" i="1"/>
  <c r="Q128" i="1" l="1"/>
  <c r="S128" i="1" s="1"/>
  <c r="Q159" i="1"/>
  <c r="S159" i="1" s="1"/>
  <c r="R128" i="1"/>
  <c r="R159" i="1"/>
  <c r="I53" i="1" l="1"/>
  <c r="I154" i="1" l="1"/>
  <c r="J154" i="1"/>
  <c r="K154" i="1"/>
  <c r="L154" i="1"/>
  <c r="M154" i="1"/>
  <c r="I155" i="1"/>
  <c r="J155" i="1"/>
  <c r="K155" i="1"/>
  <c r="L155" i="1"/>
  <c r="M155" i="1"/>
  <c r="I156" i="1"/>
  <c r="J156" i="1"/>
  <c r="K156" i="1"/>
  <c r="L156" i="1"/>
  <c r="M156" i="1"/>
  <c r="I163" i="1"/>
  <c r="J163" i="1"/>
  <c r="K163" i="1"/>
  <c r="L163" i="1"/>
  <c r="M163" i="1"/>
  <c r="I164" i="1"/>
  <c r="J164" i="1"/>
  <c r="K164" i="1"/>
  <c r="L164" i="1"/>
  <c r="M164" i="1"/>
  <c r="I218" i="1"/>
  <c r="J218" i="1"/>
  <c r="K218" i="1"/>
  <c r="L218" i="1"/>
  <c r="M218" i="1"/>
  <c r="I219" i="1"/>
  <c r="J219" i="1"/>
  <c r="K219" i="1"/>
  <c r="L219" i="1"/>
  <c r="M219" i="1"/>
  <c r="I220" i="1"/>
  <c r="J220" i="1"/>
  <c r="K220" i="1"/>
  <c r="L220" i="1"/>
  <c r="M220" i="1"/>
  <c r="I221" i="1"/>
  <c r="J221" i="1"/>
  <c r="K221" i="1"/>
  <c r="L221" i="1"/>
  <c r="M221" i="1"/>
  <c r="J129" i="1"/>
  <c r="K129" i="1"/>
  <c r="L129" i="1"/>
  <c r="M129" i="1"/>
  <c r="I257" i="1"/>
  <c r="J257" i="1"/>
  <c r="K257" i="1"/>
  <c r="L257" i="1"/>
  <c r="M257" i="1"/>
  <c r="I258" i="1"/>
  <c r="J258" i="1"/>
  <c r="K258" i="1"/>
  <c r="L258" i="1"/>
  <c r="M258" i="1"/>
  <c r="I259" i="1"/>
  <c r="J259" i="1"/>
  <c r="K259" i="1"/>
  <c r="L259" i="1"/>
  <c r="M259" i="1"/>
  <c r="I260" i="1"/>
  <c r="J260" i="1"/>
  <c r="K260" i="1"/>
  <c r="L260" i="1"/>
  <c r="M260" i="1"/>
  <c r="I43" i="1"/>
  <c r="J43" i="1"/>
  <c r="K43" i="1"/>
  <c r="L43" i="1"/>
  <c r="M43" i="1"/>
  <c r="I204" i="1"/>
  <c r="J204" i="1"/>
  <c r="K204" i="1"/>
  <c r="L204" i="1"/>
  <c r="M204" i="1"/>
  <c r="I205" i="1"/>
  <c r="J205" i="1"/>
  <c r="K205" i="1"/>
  <c r="L205" i="1"/>
  <c r="M205" i="1"/>
  <c r="J12" i="1"/>
  <c r="J13" i="1"/>
  <c r="J14" i="1"/>
  <c r="J15" i="1"/>
  <c r="I280" i="1"/>
  <c r="J280" i="1"/>
  <c r="K280" i="1"/>
  <c r="L280" i="1"/>
  <c r="M280" i="1"/>
  <c r="J281" i="1"/>
  <c r="K281" i="1"/>
  <c r="L281" i="1"/>
  <c r="M281" i="1"/>
  <c r="Q43" i="1" l="1"/>
  <c r="S43" i="1" s="1"/>
  <c r="R220" i="1"/>
  <c r="R221" i="1"/>
  <c r="R219" i="1"/>
  <c r="R218" i="1"/>
  <c r="Q220" i="1"/>
  <c r="S220" i="1" s="1"/>
  <c r="R164" i="1"/>
  <c r="Q163" i="1"/>
  <c r="S163" i="1" s="1"/>
  <c r="R156" i="1"/>
  <c r="R155" i="1"/>
  <c r="Q154" i="1"/>
  <c r="S154" i="1" s="1"/>
  <c r="Q164" i="1"/>
  <c r="S164" i="1" s="1"/>
  <c r="R163" i="1"/>
  <c r="Q156" i="1"/>
  <c r="S156" i="1" s="1"/>
  <c r="Q155" i="1"/>
  <c r="S155" i="1" s="1"/>
  <c r="R154" i="1"/>
  <c r="R281" i="1"/>
  <c r="Q281" i="1"/>
  <c r="S281" i="1" s="1"/>
  <c r="Q280" i="1"/>
  <c r="S280" i="1" s="1"/>
  <c r="R280" i="1"/>
  <c r="Q221" i="1"/>
  <c r="S221" i="1" s="1"/>
  <c r="Q219" i="1"/>
  <c r="S219" i="1" s="1"/>
  <c r="Q218" i="1"/>
  <c r="S218" i="1" s="1"/>
  <c r="Q260" i="1"/>
  <c r="S260" i="1" s="1"/>
  <c r="Q259" i="1"/>
  <c r="S259" i="1" s="1"/>
  <c r="Q258" i="1"/>
  <c r="S258" i="1" s="1"/>
  <c r="R257" i="1"/>
  <c r="R129" i="1"/>
  <c r="Q129" i="1"/>
  <c r="S129" i="1" s="1"/>
  <c r="R260" i="1"/>
  <c r="R259" i="1"/>
  <c r="R258" i="1"/>
  <c r="Q257" i="1"/>
  <c r="S257" i="1" s="1"/>
  <c r="Q205" i="1"/>
  <c r="S205" i="1" s="1"/>
  <c r="Q204" i="1"/>
  <c r="S204" i="1" s="1"/>
  <c r="R204" i="1"/>
  <c r="R205" i="1"/>
  <c r="R43" i="1"/>
  <c r="P264" i="1" l="1"/>
  <c r="H264" i="1" l="1"/>
  <c r="N264" i="1"/>
  <c r="O264" i="1"/>
  <c r="I24" i="1" l="1"/>
  <c r="I152" i="1" l="1"/>
  <c r="J152" i="1"/>
  <c r="K152" i="1"/>
  <c r="L152" i="1"/>
  <c r="M152" i="1"/>
  <c r="I153" i="1"/>
  <c r="J153" i="1"/>
  <c r="K153" i="1"/>
  <c r="L153" i="1"/>
  <c r="M153" i="1"/>
  <c r="I279" i="1"/>
  <c r="K279" i="1"/>
  <c r="L279" i="1"/>
  <c r="M279" i="1"/>
  <c r="I125" i="1"/>
  <c r="I131" i="1" s="1"/>
  <c r="J125" i="1"/>
  <c r="J131" i="1" s="1"/>
  <c r="K125" i="1"/>
  <c r="K131" i="1" s="1"/>
  <c r="L125" i="1"/>
  <c r="L131" i="1" s="1"/>
  <c r="M125" i="1"/>
  <c r="M131" i="1" s="1"/>
  <c r="I252" i="1"/>
  <c r="J252" i="1"/>
  <c r="K252" i="1"/>
  <c r="L252" i="1"/>
  <c r="M252" i="1"/>
  <c r="I253" i="1"/>
  <c r="J253" i="1"/>
  <c r="K253" i="1"/>
  <c r="L253" i="1"/>
  <c r="M253" i="1"/>
  <c r="I254" i="1"/>
  <c r="J254" i="1"/>
  <c r="K254" i="1"/>
  <c r="L254" i="1"/>
  <c r="M254" i="1"/>
  <c r="I255" i="1"/>
  <c r="J255" i="1"/>
  <c r="K255" i="1"/>
  <c r="L255" i="1"/>
  <c r="M255" i="1"/>
  <c r="I100" i="1"/>
  <c r="J100" i="1"/>
  <c r="K100" i="1"/>
  <c r="L100" i="1"/>
  <c r="M100" i="1"/>
  <c r="I236" i="1"/>
  <c r="J236" i="1"/>
  <c r="K236" i="1"/>
  <c r="L236" i="1"/>
  <c r="M236" i="1"/>
  <c r="I98" i="1"/>
  <c r="J98" i="1"/>
  <c r="K98" i="1"/>
  <c r="L98" i="1"/>
  <c r="M98" i="1"/>
  <c r="I122" i="1"/>
  <c r="M122" i="1"/>
  <c r="I108" i="1"/>
  <c r="J108" i="1"/>
  <c r="K108" i="1"/>
  <c r="L108" i="1"/>
  <c r="M108" i="1"/>
  <c r="I109" i="1"/>
  <c r="J109" i="1"/>
  <c r="K109" i="1"/>
  <c r="L109" i="1"/>
  <c r="M109" i="1"/>
  <c r="I110" i="1"/>
  <c r="J110" i="1"/>
  <c r="K110" i="1"/>
  <c r="L110" i="1"/>
  <c r="M110" i="1"/>
  <c r="I111" i="1"/>
  <c r="J111" i="1"/>
  <c r="K111" i="1"/>
  <c r="L111" i="1"/>
  <c r="M111" i="1"/>
  <c r="I112" i="1"/>
  <c r="J112" i="1"/>
  <c r="K112" i="1"/>
  <c r="L112" i="1"/>
  <c r="M112" i="1"/>
  <c r="I26" i="1"/>
  <c r="J26" i="1"/>
  <c r="K26" i="1"/>
  <c r="L26" i="1"/>
  <c r="M26" i="1"/>
  <c r="I144" i="1"/>
  <c r="J144" i="1"/>
  <c r="K144" i="1"/>
  <c r="L144" i="1"/>
  <c r="M144" i="1"/>
  <c r="I145" i="1"/>
  <c r="J145" i="1"/>
  <c r="K145" i="1"/>
  <c r="L145" i="1"/>
  <c r="M145" i="1"/>
  <c r="I202" i="1"/>
  <c r="J202" i="1"/>
  <c r="K202" i="1"/>
  <c r="L202" i="1"/>
  <c r="M202" i="1"/>
  <c r="I203" i="1"/>
  <c r="J203" i="1"/>
  <c r="K203" i="1"/>
  <c r="L203" i="1"/>
  <c r="M203" i="1"/>
  <c r="I250" i="1"/>
  <c r="J250" i="1"/>
  <c r="K250" i="1"/>
  <c r="L250" i="1"/>
  <c r="M250" i="1"/>
  <c r="I251" i="1"/>
  <c r="J251" i="1"/>
  <c r="K251" i="1"/>
  <c r="L251" i="1"/>
  <c r="M251" i="1"/>
  <c r="I38" i="1"/>
  <c r="J38" i="1"/>
  <c r="K38" i="1"/>
  <c r="L38" i="1"/>
  <c r="M38" i="1"/>
  <c r="I39" i="1"/>
  <c r="J39" i="1"/>
  <c r="K39" i="1"/>
  <c r="L39" i="1"/>
  <c r="M39" i="1"/>
  <c r="I55" i="1"/>
  <c r="J55" i="1"/>
  <c r="K55" i="1"/>
  <c r="L55" i="1"/>
  <c r="M55" i="1"/>
  <c r="I56" i="1"/>
  <c r="J56" i="1"/>
  <c r="K56" i="1"/>
  <c r="L56" i="1"/>
  <c r="M56" i="1"/>
  <c r="J16" i="1"/>
  <c r="J22" i="1" s="1"/>
  <c r="K16" i="1"/>
  <c r="L16" i="1"/>
  <c r="M16" i="1"/>
  <c r="Q16" i="1" l="1"/>
  <c r="S16" i="1" s="1"/>
  <c r="R255" i="1"/>
  <c r="Q254" i="1"/>
  <c r="S254" i="1" s="1"/>
  <c r="R253" i="1"/>
  <c r="Q252" i="1"/>
  <c r="Q279" i="1"/>
  <c r="S279" i="1" s="1"/>
  <c r="R279" i="1"/>
  <c r="R122" i="1"/>
  <c r="Q122" i="1"/>
  <c r="S122" i="1" s="1"/>
  <c r="Q152" i="1"/>
  <c r="S152" i="1" s="1"/>
  <c r="Q153" i="1"/>
  <c r="S153" i="1" s="1"/>
  <c r="R152" i="1"/>
  <c r="R16" i="1"/>
  <c r="Q255" i="1"/>
  <c r="S255" i="1" s="1"/>
  <c r="R254" i="1"/>
  <c r="Q253" i="1"/>
  <c r="S253" i="1" s="1"/>
  <c r="R252" i="1"/>
  <c r="R153" i="1"/>
  <c r="R125" i="1"/>
  <c r="R131" i="1" s="1"/>
  <c r="Q125" i="1"/>
  <c r="Q131" i="1" s="1"/>
  <c r="R98" i="1"/>
  <c r="R251" i="1"/>
  <c r="Q250" i="1"/>
  <c r="S250" i="1" s="1"/>
  <c r="Q236" i="1"/>
  <c r="S236" i="1" s="1"/>
  <c r="Q251" i="1"/>
  <c r="S251" i="1" s="1"/>
  <c r="R250" i="1"/>
  <c r="R236" i="1"/>
  <c r="R100" i="1"/>
  <c r="Q100" i="1"/>
  <c r="S100" i="1" s="1"/>
  <c r="Q202" i="1"/>
  <c r="S202" i="1" s="1"/>
  <c r="R202" i="1"/>
  <c r="Q98" i="1"/>
  <c r="S98" i="1" s="1"/>
  <c r="R203" i="1"/>
  <c r="Q203" i="1"/>
  <c r="S203" i="1" s="1"/>
  <c r="R145" i="1"/>
  <c r="Q145" i="1"/>
  <c r="S145" i="1" s="1"/>
  <c r="R144" i="1"/>
  <c r="Q144" i="1"/>
  <c r="S144" i="1" s="1"/>
  <c r="Q112" i="1"/>
  <c r="S112" i="1" s="1"/>
  <c r="Q111" i="1"/>
  <c r="S111" i="1" s="1"/>
  <c r="R111" i="1"/>
  <c r="Q110" i="1"/>
  <c r="S110" i="1" s="1"/>
  <c r="Q108" i="1"/>
  <c r="S108" i="1" s="1"/>
  <c r="R108" i="1"/>
  <c r="R112" i="1"/>
  <c r="R110" i="1"/>
  <c r="R109" i="1"/>
  <c r="Q109" i="1"/>
  <c r="S109" i="1" s="1"/>
  <c r="R26" i="1"/>
  <c r="Q26" i="1"/>
  <c r="S26" i="1" s="1"/>
  <c r="R56" i="1"/>
  <c r="Q55" i="1"/>
  <c r="S55" i="1" s="1"/>
  <c r="Q39" i="1"/>
  <c r="S39" i="1" s="1"/>
  <c r="R38" i="1"/>
  <c r="Q56" i="1"/>
  <c r="S56" i="1" s="1"/>
  <c r="R39" i="1"/>
  <c r="Q38" i="1"/>
  <c r="S38" i="1" s="1"/>
  <c r="R55" i="1"/>
  <c r="I240" i="1"/>
  <c r="I25" i="1"/>
  <c r="I28" i="1" s="1"/>
  <c r="J25" i="1"/>
  <c r="K25" i="1"/>
  <c r="L25" i="1"/>
  <c r="M25" i="1"/>
  <c r="S252" i="1" l="1"/>
  <c r="S125" i="1"/>
  <c r="S131" i="1" s="1"/>
  <c r="Q25" i="1"/>
  <c r="S25" i="1" s="1"/>
  <c r="R25" i="1"/>
  <c r="L35" i="1"/>
  <c r="L36" i="1"/>
  <c r="L37" i="1"/>
  <c r="M35" i="1"/>
  <c r="M36" i="1"/>
  <c r="M37" i="1"/>
  <c r="J35" i="1"/>
  <c r="J36" i="1"/>
  <c r="J37" i="1"/>
  <c r="I35" i="1"/>
  <c r="I36" i="1"/>
  <c r="I37" i="1"/>
  <c r="M24" i="1"/>
  <c r="M28" i="1" s="1"/>
  <c r="M12" i="1"/>
  <c r="M13" i="1"/>
  <c r="M14" i="1"/>
  <c r="M15" i="1"/>
  <c r="L12" i="1"/>
  <c r="L13" i="1"/>
  <c r="L14" i="1"/>
  <c r="L15" i="1"/>
  <c r="K12" i="1"/>
  <c r="K13" i="1"/>
  <c r="K14" i="1"/>
  <c r="K15" i="1"/>
  <c r="J50" i="1" l="1"/>
  <c r="K22" i="1"/>
  <c r="M22" i="1"/>
  <c r="L22" i="1"/>
  <c r="I50" i="1"/>
  <c r="L50" i="1"/>
  <c r="M50" i="1"/>
  <c r="Q36" i="1"/>
  <c r="S36" i="1" s="1"/>
  <c r="Q35" i="1"/>
  <c r="S35" i="1" l="1"/>
  <c r="M275" i="1"/>
  <c r="L275" i="1"/>
  <c r="K275" i="1"/>
  <c r="J275" i="1"/>
  <c r="I275" i="1"/>
  <c r="K36" i="1"/>
  <c r="R36" i="1" s="1"/>
  <c r="K37" i="1"/>
  <c r="R37" i="1" s="1"/>
  <c r="Q37" i="1"/>
  <c r="S37" i="1" s="1"/>
  <c r="S50" i="1" l="1"/>
  <c r="Q50" i="1"/>
  <c r="R275" i="1"/>
  <c r="Q275" i="1"/>
  <c r="S275" i="1" s="1"/>
  <c r="K278" i="1" l="1"/>
  <c r="K274" i="1"/>
  <c r="K273" i="1"/>
  <c r="K266" i="1"/>
  <c r="K268" i="1" s="1"/>
  <c r="K263" i="1"/>
  <c r="K264" i="1" s="1"/>
  <c r="K248" i="1"/>
  <c r="K245" i="1"/>
  <c r="K244" i="1"/>
  <c r="K239" i="1"/>
  <c r="K240" i="1"/>
  <c r="K235" i="1"/>
  <c r="K237" i="1" s="1"/>
  <c r="K282" i="1"/>
  <c r="K210" i="1"/>
  <c r="K216" i="1"/>
  <c r="K217" i="1"/>
  <c r="K198" i="1"/>
  <c r="K199" i="1"/>
  <c r="K200" i="1"/>
  <c r="K201" i="1"/>
  <c r="K197" i="1"/>
  <c r="K182" i="1"/>
  <c r="K183" i="1"/>
  <c r="K184" i="1"/>
  <c r="K150" i="1"/>
  <c r="K151" i="1"/>
  <c r="K134" i="1"/>
  <c r="K135" i="1"/>
  <c r="K136" i="1"/>
  <c r="K137" i="1"/>
  <c r="K138" i="1"/>
  <c r="K139" i="1"/>
  <c r="K140" i="1"/>
  <c r="K141" i="1"/>
  <c r="K142" i="1"/>
  <c r="K143" i="1"/>
  <c r="K133" i="1"/>
  <c r="K121" i="1"/>
  <c r="K120" i="1"/>
  <c r="K105" i="1"/>
  <c r="K106" i="1"/>
  <c r="K107" i="1"/>
  <c r="K104" i="1"/>
  <c r="K95" i="1"/>
  <c r="K96" i="1"/>
  <c r="K97" i="1"/>
  <c r="K79" i="1"/>
  <c r="K80" i="1"/>
  <c r="K81" i="1"/>
  <c r="K83" i="1"/>
  <c r="K84" i="1"/>
  <c r="K85" i="1"/>
  <c r="K89" i="1"/>
  <c r="K78" i="1"/>
  <c r="K75" i="1"/>
  <c r="K76" i="1" s="1"/>
  <c r="K70" i="1"/>
  <c r="K71" i="1"/>
  <c r="K52" i="1"/>
  <c r="K53" i="1"/>
  <c r="K54" i="1"/>
  <c r="K35" i="1"/>
  <c r="K50" i="1" s="1"/>
  <c r="K31" i="1"/>
  <c r="K32" i="1" s="1"/>
  <c r="K24" i="1"/>
  <c r="K28" i="1" s="1"/>
  <c r="K233" i="1" l="1"/>
  <c r="K287" i="1"/>
  <c r="K261" i="1"/>
  <c r="K123" i="1"/>
  <c r="K276" i="1"/>
  <c r="K180" i="1"/>
  <c r="K102" i="1"/>
  <c r="K118" i="1"/>
  <c r="K57" i="1"/>
  <c r="K93" i="1"/>
  <c r="K148" i="1"/>
  <c r="K208" i="1"/>
  <c r="K188" i="1"/>
  <c r="K242" i="1"/>
  <c r="K246" i="1"/>
  <c r="R35" i="1"/>
  <c r="R50" i="1" s="1"/>
  <c r="M282" i="1"/>
  <c r="L282" i="1"/>
  <c r="J282" i="1"/>
  <c r="I282" i="1"/>
  <c r="M182" i="1"/>
  <c r="L182" i="1"/>
  <c r="J182" i="1"/>
  <c r="I182" i="1"/>
  <c r="M95" i="1"/>
  <c r="L95" i="1"/>
  <c r="J95" i="1"/>
  <c r="I95" i="1"/>
  <c r="K308" i="1" l="1"/>
  <c r="Q282" i="1"/>
  <c r="S282" i="1" s="1"/>
  <c r="R282" i="1"/>
  <c r="Q95" i="1"/>
  <c r="R95" i="1"/>
  <c r="Q182" i="1"/>
  <c r="R182" i="1"/>
  <c r="S95" i="1" l="1"/>
  <c r="S182" i="1"/>
  <c r="K72" i="1"/>
  <c r="K73" i="1" l="1"/>
  <c r="L54" i="1"/>
  <c r="Q54" i="1" s="1"/>
  <c r="S54" i="1" s="1"/>
  <c r="M54" i="1"/>
  <c r="I201" i="1"/>
  <c r="J201" i="1"/>
  <c r="L201" i="1"/>
  <c r="M201" i="1"/>
  <c r="I107" i="1"/>
  <c r="J107" i="1"/>
  <c r="L107" i="1"/>
  <c r="M107" i="1"/>
  <c r="M278" i="1"/>
  <c r="M287" i="1" s="1"/>
  <c r="L278" i="1"/>
  <c r="L287" i="1" s="1"/>
  <c r="J278" i="1"/>
  <c r="J287" i="1" s="1"/>
  <c r="I278" i="1"/>
  <c r="I287" i="1" s="1"/>
  <c r="I274" i="1"/>
  <c r="J274" i="1"/>
  <c r="L274" i="1"/>
  <c r="M274" i="1"/>
  <c r="I200" i="1"/>
  <c r="J200" i="1"/>
  <c r="L200" i="1"/>
  <c r="M200" i="1"/>
  <c r="M273" i="1"/>
  <c r="M276" i="1" s="1"/>
  <c r="L273" i="1"/>
  <c r="J273" i="1"/>
  <c r="I273" i="1"/>
  <c r="I143" i="1"/>
  <c r="J143" i="1"/>
  <c r="L143" i="1"/>
  <c r="M143" i="1"/>
  <c r="I89" i="1"/>
  <c r="J89" i="1"/>
  <c r="L89" i="1"/>
  <c r="M89" i="1"/>
  <c r="J270" i="1"/>
  <c r="J271" i="1" s="1"/>
  <c r="I85" i="1"/>
  <c r="J85" i="1"/>
  <c r="L85" i="1"/>
  <c r="M85" i="1"/>
  <c r="L24" i="1"/>
  <c r="L28" i="1" s="1"/>
  <c r="J24" i="1"/>
  <c r="J28" i="1" s="1"/>
  <c r="I151" i="1"/>
  <c r="J151" i="1"/>
  <c r="L151" i="1"/>
  <c r="M151" i="1"/>
  <c r="I139" i="1"/>
  <c r="J139" i="1"/>
  <c r="L139" i="1"/>
  <c r="M139" i="1"/>
  <c r="I140" i="1"/>
  <c r="J140" i="1"/>
  <c r="L140" i="1"/>
  <c r="M140" i="1"/>
  <c r="I141" i="1"/>
  <c r="J141" i="1"/>
  <c r="L141" i="1"/>
  <c r="M141" i="1"/>
  <c r="I142" i="1"/>
  <c r="J142" i="1"/>
  <c r="L142" i="1"/>
  <c r="M142" i="1"/>
  <c r="I215" i="1"/>
  <c r="L215" i="1"/>
  <c r="M215" i="1"/>
  <c r="I216" i="1"/>
  <c r="J216" i="1"/>
  <c r="L216" i="1"/>
  <c r="M216" i="1"/>
  <c r="I217" i="1"/>
  <c r="J217" i="1"/>
  <c r="L217" i="1"/>
  <c r="M217" i="1"/>
  <c r="J245" i="1"/>
  <c r="L245" i="1"/>
  <c r="M245" i="1"/>
  <c r="I245" i="1"/>
  <c r="M240" i="1"/>
  <c r="L240" i="1"/>
  <c r="Q240" i="1" s="1"/>
  <c r="S240" i="1" s="1"/>
  <c r="J240" i="1"/>
  <c r="M183" i="1"/>
  <c r="M184" i="1"/>
  <c r="L184" i="1"/>
  <c r="L183" i="1"/>
  <c r="J184" i="1"/>
  <c r="J183" i="1"/>
  <c r="I183" i="1"/>
  <c r="I184" i="1"/>
  <c r="M235" i="1"/>
  <c r="M237" i="1" s="1"/>
  <c r="L235" i="1"/>
  <c r="L237" i="1" s="1"/>
  <c r="J235" i="1"/>
  <c r="J237" i="1" s="1"/>
  <c r="I235" i="1"/>
  <c r="I237" i="1" s="1"/>
  <c r="M266" i="1"/>
  <c r="M268" i="1" s="1"/>
  <c r="L266" i="1"/>
  <c r="L268" i="1" s="1"/>
  <c r="J266" i="1"/>
  <c r="J268" i="1" s="1"/>
  <c r="I266" i="1"/>
  <c r="I268" i="1" s="1"/>
  <c r="L75" i="1"/>
  <c r="L76" i="1" s="1"/>
  <c r="M75" i="1"/>
  <c r="M76" i="1" s="1"/>
  <c r="I188" i="1" l="1"/>
  <c r="I276" i="1"/>
  <c r="J188" i="1"/>
  <c r="J276" i="1"/>
  <c r="L188" i="1"/>
  <c r="M188" i="1"/>
  <c r="L276" i="1"/>
  <c r="R270" i="1"/>
  <c r="R271" i="1" s="1"/>
  <c r="Q59" i="1"/>
  <c r="Q68" i="1" s="1"/>
  <c r="Q184" i="1"/>
  <c r="S184" i="1" s="1"/>
  <c r="Q235" i="1"/>
  <c r="Q237" i="1" s="1"/>
  <c r="Q245" i="1"/>
  <c r="S245" i="1" s="1"/>
  <c r="Q24" i="1"/>
  <c r="Q28" i="1" s="1"/>
  <c r="Q85" i="1"/>
  <c r="S85" i="1" s="1"/>
  <c r="Q89" i="1"/>
  <c r="S89" i="1" s="1"/>
  <c r="Q143" i="1"/>
  <c r="S143" i="1" s="1"/>
  <c r="Q200" i="1"/>
  <c r="S200" i="1" s="1"/>
  <c r="Q274" i="1"/>
  <c r="S274" i="1" s="1"/>
  <c r="Q201" i="1"/>
  <c r="S201" i="1" s="1"/>
  <c r="Q266" i="1"/>
  <c r="Q268" i="1" s="1"/>
  <c r="Q183" i="1"/>
  <c r="Q217" i="1"/>
  <c r="S217" i="1" s="1"/>
  <c r="Q216" i="1"/>
  <c r="S216" i="1" s="1"/>
  <c r="Q215" i="1"/>
  <c r="S215" i="1" s="1"/>
  <c r="Q142" i="1"/>
  <c r="S142" i="1" s="1"/>
  <c r="Q141" i="1"/>
  <c r="S141" i="1" s="1"/>
  <c r="Q140" i="1"/>
  <c r="S140" i="1" s="1"/>
  <c r="Q139" i="1"/>
  <c r="S139" i="1" s="1"/>
  <c r="Q151" i="1"/>
  <c r="S151" i="1" s="1"/>
  <c r="Q273" i="1"/>
  <c r="Q276" i="1" s="1"/>
  <c r="Q278" i="1"/>
  <c r="Q287" i="1" s="1"/>
  <c r="Q107" i="1"/>
  <c r="S107" i="1" s="1"/>
  <c r="R183" i="1"/>
  <c r="R201" i="1"/>
  <c r="R107" i="1"/>
  <c r="R54" i="1"/>
  <c r="R278" i="1"/>
  <c r="R287" i="1" s="1"/>
  <c r="R200" i="1"/>
  <c r="R274" i="1"/>
  <c r="R273" i="1"/>
  <c r="R143" i="1"/>
  <c r="R240" i="1"/>
  <c r="R245" i="1"/>
  <c r="R235" i="1"/>
  <c r="R237" i="1" s="1"/>
  <c r="R89" i="1"/>
  <c r="R217" i="1"/>
  <c r="R216" i="1"/>
  <c r="R215" i="1"/>
  <c r="R151" i="1"/>
  <c r="R85" i="1"/>
  <c r="R24" i="1"/>
  <c r="R28" i="1" s="1"/>
  <c r="R141" i="1"/>
  <c r="R142" i="1"/>
  <c r="R140" i="1"/>
  <c r="R139" i="1"/>
  <c r="R59" i="1"/>
  <c r="R68" i="1" s="1"/>
  <c r="R184" i="1"/>
  <c r="R266" i="1"/>
  <c r="R268" i="1" s="1"/>
  <c r="I138" i="1"/>
  <c r="J138" i="1"/>
  <c r="L138" i="1"/>
  <c r="M138" i="1"/>
  <c r="I137" i="1"/>
  <c r="J137" i="1"/>
  <c r="L137" i="1"/>
  <c r="M137" i="1"/>
  <c r="M198" i="1"/>
  <c r="M199" i="1"/>
  <c r="L198" i="1"/>
  <c r="L199" i="1"/>
  <c r="J198" i="1"/>
  <c r="J199" i="1"/>
  <c r="I198" i="1"/>
  <c r="I199" i="1"/>
  <c r="M83" i="1"/>
  <c r="M84" i="1"/>
  <c r="L83" i="1"/>
  <c r="L84" i="1"/>
  <c r="J83" i="1"/>
  <c r="J84" i="1"/>
  <c r="I83" i="1"/>
  <c r="I84" i="1"/>
  <c r="M263" i="1"/>
  <c r="M264" i="1" s="1"/>
  <c r="L263" i="1"/>
  <c r="L264" i="1" s="1"/>
  <c r="J263" i="1"/>
  <c r="J264" i="1" s="1"/>
  <c r="I263" i="1"/>
  <c r="M248" i="1"/>
  <c r="L248" i="1"/>
  <c r="J248" i="1"/>
  <c r="I248" i="1"/>
  <c r="J261" i="1"/>
  <c r="I261" i="1"/>
  <c r="M150" i="1"/>
  <c r="M180" i="1" s="1"/>
  <c r="L150" i="1"/>
  <c r="L180" i="1" s="1"/>
  <c r="J150" i="1"/>
  <c r="J180" i="1" s="1"/>
  <c r="I150" i="1"/>
  <c r="I180" i="1" s="1"/>
  <c r="M79" i="1"/>
  <c r="M80" i="1"/>
  <c r="M81" i="1"/>
  <c r="L79" i="1"/>
  <c r="L80" i="1"/>
  <c r="L81" i="1"/>
  <c r="J79" i="1"/>
  <c r="J80" i="1"/>
  <c r="J81" i="1"/>
  <c r="I79" i="1"/>
  <c r="I80" i="1"/>
  <c r="I81" i="1"/>
  <c r="M96" i="1"/>
  <c r="M97" i="1"/>
  <c r="L96" i="1"/>
  <c r="L97" i="1"/>
  <c r="J96" i="1"/>
  <c r="J97" i="1"/>
  <c r="I96" i="1"/>
  <c r="I97" i="1"/>
  <c r="I102" i="1" l="1"/>
  <c r="L102" i="1"/>
  <c r="L261" i="1"/>
  <c r="J102" i="1"/>
  <c r="M102" i="1"/>
  <c r="M261" i="1"/>
  <c r="R276" i="1"/>
  <c r="S183" i="1"/>
  <c r="S188" i="1" s="1"/>
  <c r="Q188" i="1"/>
  <c r="R188" i="1"/>
  <c r="S59" i="1"/>
  <c r="S68" i="1" s="1"/>
  <c r="S235" i="1"/>
  <c r="S237" i="1" s="1"/>
  <c r="Q97" i="1"/>
  <c r="S97" i="1" s="1"/>
  <c r="Q199" i="1"/>
  <c r="S199" i="1" s="1"/>
  <c r="R80" i="1"/>
  <c r="R81" i="1"/>
  <c r="R79" i="1"/>
  <c r="Q198" i="1"/>
  <c r="S198" i="1" s="1"/>
  <c r="Q248" i="1"/>
  <c r="S248" i="1" s="1"/>
  <c r="Q263" i="1"/>
  <c r="Q264" i="1" s="1"/>
  <c r="I264" i="1"/>
  <c r="Q96" i="1"/>
  <c r="Q150" i="1"/>
  <c r="Q180" i="1" s="1"/>
  <c r="S24" i="1"/>
  <c r="S28" i="1" s="1"/>
  <c r="Q80" i="1"/>
  <c r="S80" i="1" s="1"/>
  <c r="Q84" i="1"/>
  <c r="S84" i="1" s="1"/>
  <c r="Q137" i="1"/>
  <c r="S137" i="1" s="1"/>
  <c r="Q138" i="1"/>
  <c r="S138" i="1" s="1"/>
  <c r="Q81" i="1"/>
  <c r="S81" i="1" s="1"/>
  <c r="Q79" i="1"/>
  <c r="S79" i="1" s="1"/>
  <c r="Q261" i="1"/>
  <c r="Q83" i="1"/>
  <c r="S83" i="1" s="1"/>
  <c r="R150" i="1"/>
  <c r="R180" i="1" s="1"/>
  <c r="S266" i="1"/>
  <c r="S268" i="1" s="1"/>
  <c r="S273" i="1"/>
  <c r="S276" i="1" s="1"/>
  <c r="S278" i="1"/>
  <c r="S287" i="1" s="1"/>
  <c r="R248" i="1"/>
  <c r="R199" i="1"/>
  <c r="R137" i="1"/>
  <c r="R263" i="1"/>
  <c r="R264" i="1" s="1"/>
  <c r="R198" i="1"/>
  <c r="R138" i="1"/>
  <c r="R83" i="1"/>
  <c r="R84" i="1"/>
  <c r="R261" i="1"/>
  <c r="R97" i="1"/>
  <c r="R96" i="1"/>
  <c r="M244" i="1"/>
  <c r="M246" i="1" s="1"/>
  <c r="L244" i="1"/>
  <c r="L246" i="1" s="1"/>
  <c r="J244" i="1"/>
  <c r="J246" i="1" s="1"/>
  <c r="I244" i="1"/>
  <c r="I246" i="1" s="1"/>
  <c r="M210" i="1"/>
  <c r="M233" i="1" s="1"/>
  <c r="L210" i="1"/>
  <c r="L233" i="1" s="1"/>
  <c r="J210" i="1"/>
  <c r="J233" i="1" s="1"/>
  <c r="I210" i="1"/>
  <c r="I233" i="1" s="1"/>
  <c r="I239" i="1"/>
  <c r="I242" i="1" s="1"/>
  <c r="J239" i="1"/>
  <c r="J242" i="1" s="1"/>
  <c r="L239" i="1"/>
  <c r="L242" i="1" s="1"/>
  <c r="M239" i="1"/>
  <c r="M242" i="1" s="1"/>
  <c r="I13" i="1"/>
  <c r="Q13" i="1" s="1"/>
  <c r="S13" i="1" s="1"/>
  <c r="I14" i="1"/>
  <c r="I15" i="1"/>
  <c r="Q15" i="1" s="1"/>
  <c r="S15" i="1" s="1"/>
  <c r="M52" i="1"/>
  <c r="M53" i="1"/>
  <c r="L52" i="1"/>
  <c r="L53" i="1"/>
  <c r="Q53" i="1" s="1"/>
  <c r="S53" i="1" s="1"/>
  <c r="J52" i="1"/>
  <c r="J53" i="1"/>
  <c r="I52" i="1"/>
  <c r="I57" i="1" s="1"/>
  <c r="M70" i="1"/>
  <c r="M71" i="1"/>
  <c r="M72" i="1"/>
  <c r="L70" i="1"/>
  <c r="L71" i="1"/>
  <c r="L72" i="1"/>
  <c r="J70" i="1"/>
  <c r="J71" i="1"/>
  <c r="J72" i="1"/>
  <c r="I70" i="1"/>
  <c r="I71" i="1"/>
  <c r="I72" i="1"/>
  <c r="M197" i="1"/>
  <c r="M208" i="1" s="1"/>
  <c r="L197" i="1"/>
  <c r="L208" i="1" s="1"/>
  <c r="J197" i="1"/>
  <c r="J208" i="1" s="1"/>
  <c r="I197" i="1"/>
  <c r="I208" i="1" s="1"/>
  <c r="I134" i="1"/>
  <c r="J134" i="1"/>
  <c r="L134" i="1"/>
  <c r="M134" i="1"/>
  <c r="I135" i="1"/>
  <c r="J135" i="1"/>
  <c r="L135" i="1"/>
  <c r="M135" i="1"/>
  <c r="I136" i="1"/>
  <c r="J136" i="1"/>
  <c r="L136" i="1"/>
  <c r="M136" i="1"/>
  <c r="M133" i="1"/>
  <c r="L133" i="1"/>
  <c r="J133" i="1"/>
  <c r="I133" i="1"/>
  <c r="I121" i="1"/>
  <c r="J121" i="1"/>
  <c r="L121" i="1"/>
  <c r="M121" i="1"/>
  <c r="M120" i="1"/>
  <c r="L120" i="1"/>
  <c r="J120" i="1"/>
  <c r="I120" i="1"/>
  <c r="I105" i="1"/>
  <c r="J105" i="1"/>
  <c r="L105" i="1"/>
  <c r="M105" i="1"/>
  <c r="I106" i="1"/>
  <c r="J106" i="1"/>
  <c r="L106" i="1"/>
  <c r="M106" i="1"/>
  <c r="M104" i="1"/>
  <c r="L104" i="1"/>
  <c r="J104" i="1"/>
  <c r="I104" i="1"/>
  <c r="I31" i="1"/>
  <c r="I32" i="1" s="1"/>
  <c r="J31" i="1"/>
  <c r="J32" i="1" s="1"/>
  <c r="L31" i="1"/>
  <c r="L32" i="1" s="1"/>
  <c r="M31" i="1"/>
  <c r="M32" i="1" s="1"/>
  <c r="L118" i="1" l="1"/>
  <c r="L123" i="1"/>
  <c r="L148" i="1"/>
  <c r="M118" i="1"/>
  <c r="M123" i="1"/>
  <c r="M148" i="1"/>
  <c r="M73" i="1"/>
  <c r="Q102" i="1"/>
  <c r="I118" i="1"/>
  <c r="I123" i="1"/>
  <c r="I148" i="1"/>
  <c r="J118" i="1"/>
  <c r="J123" i="1"/>
  <c r="J148" i="1"/>
  <c r="R102" i="1"/>
  <c r="L73" i="1"/>
  <c r="L57" i="1"/>
  <c r="J73" i="1"/>
  <c r="I73" i="1"/>
  <c r="J57" i="1"/>
  <c r="M57" i="1"/>
  <c r="Q52" i="1"/>
  <c r="Q57" i="1" s="1"/>
  <c r="S261" i="1"/>
  <c r="S150" i="1"/>
  <c r="S180" i="1" s="1"/>
  <c r="R120" i="1"/>
  <c r="Q120" i="1"/>
  <c r="R244" i="1"/>
  <c r="R246" i="1" s="1"/>
  <c r="Q72" i="1"/>
  <c r="S72" i="1" s="1"/>
  <c r="Q71" i="1"/>
  <c r="S71" i="1" s="1"/>
  <c r="Q70" i="1"/>
  <c r="Q213" i="1"/>
  <c r="S213" i="1" s="1"/>
  <c r="Q121" i="1"/>
  <c r="S121" i="1" s="1"/>
  <c r="S96" i="1"/>
  <c r="S102" i="1" s="1"/>
  <c r="Q104" i="1"/>
  <c r="Q133" i="1"/>
  <c r="Q210" i="1"/>
  <c r="Q136" i="1"/>
  <c r="S136" i="1" s="1"/>
  <c r="Q106" i="1"/>
  <c r="S106" i="1" s="1"/>
  <c r="Q105" i="1"/>
  <c r="S105" i="1" s="1"/>
  <c r="Q14" i="1"/>
  <c r="S14" i="1" s="1"/>
  <c r="Q239" i="1"/>
  <c r="Q242" i="1" s="1"/>
  <c r="R121" i="1"/>
  <c r="Q135" i="1"/>
  <c r="S135" i="1" s="1"/>
  <c r="Q134" i="1"/>
  <c r="Q197" i="1"/>
  <c r="Q208" i="1" s="1"/>
  <c r="Q244" i="1"/>
  <c r="Q246" i="1" s="1"/>
  <c r="Q31" i="1"/>
  <c r="Q32" i="1" s="1"/>
  <c r="S263" i="1"/>
  <c r="S264" i="1" s="1"/>
  <c r="R210" i="1"/>
  <c r="R213" i="1"/>
  <c r="R239" i="1"/>
  <c r="R242" i="1" s="1"/>
  <c r="R14" i="1"/>
  <c r="R15" i="1"/>
  <c r="R13" i="1"/>
  <c r="R71" i="1"/>
  <c r="R53" i="1"/>
  <c r="R72" i="1"/>
  <c r="R70" i="1"/>
  <c r="R52" i="1"/>
  <c r="R197" i="1"/>
  <c r="R208" i="1" s="1"/>
  <c r="R136" i="1"/>
  <c r="R135" i="1"/>
  <c r="R134" i="1"/>
  <c r="R133" i="1"/>
  <c r="R31" i="1"/>
  <c r="R32" i="1" s="1"/>
  <c r="R105" i="1"/>
  <c r="R106" i="1"/>
  <c r="R104" i="1"/>
  <c r="S210" i="1" l="1"/>
  <c r="S233" i="1" s="1"/>
  <c r="Q233" i="1"/>
  <c r="R233" i="1"/>
  <c r="R118" i="1"/>
  <c r="R148" i="1"/>
  <c r="R57" i="1"/>
  <c r="R73" i="1"/>
  <c r="Q73" i="1"/>
  <c r="Q148" i="1"/>
  <c r="Q118" i="1"/>
  <c r="Q123" i="1"/>
  <c r="R123" i="1"/>
  <c r="S70" i="1"/>
  <c r="S73" i="1" s="1"/>
  <c r="S52" i="1"/>
  <c r="S57" i="1" s="1"/>
  <c r="S120" i="1"/>
  <c r="S123" i="1" s="1"/>
  <c r="S134" i="1"/>
  <c r="S31" i="1"/>
  <c r="S32" i="1" s="1"/>
  <c r="S239" i="1"/>
  <c r="S242" i="1" s="1"/>
  <c r="S133" i="1"/>
  <c r="S197" i="1"/>
  <c r="S208" i="1" s="1"/>
  <c r="S244" i="1"/>
  <c r="S246" i="1" s="1"/>
  <c r="S104" i="1"/>
  <c r="S118" i="1" s="1"/>
  <c r="H12" i="2"/>
  <c r="G12" i="2"/>
  <c r="F12" i="2"/>
  <c r="E12" i="2"/>
  <c r="D12" i="2"/>
  <c r="C12" i="2"/>
  <c r="B12" i="2"/>
  <c r="A12" i="2"/>
  <c r="S148" i="1" l="1"/>
  <c r="K12" i="2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M78" i="1" l="1"/>
  <c r="M93" i="1" l="1"/>
  <c r="M308" i="1" s="1"/>
  <c r="L78" i="1"/>
  <c r="L93" i="1" l="1"/>
  <c r="L308" i="1" s="1"/>
  <c r="K4" i="2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309" i="1" l="1"/>
  <c r="I328" i="1" l="1"/>
  <c r="I330" i="1" s="1"/>
  <c r="J328" i="1"/>
  <c r="J330" i="1" s="1"/>
  <c r="K328" i="1"/>
  <c r="K330" i="1" s="1"/>
  <c r="L328" i="1"/>
  <c r="L330" i="1" s="1"/>
  <c r="M328" i="1"/>
  <c r="M330" i="1" s="1"/>
  <c r="N328" i="1"/>
  <c r="N330" i="1" s="1"/>
  <c r="Q325" i="1"/>
  <c r="Q327" i="1" s="1"/>
  <c r="R328" i="1"/>
  <c r="R330" i="1" s="1"/>
  <c r="S328" i="1"/>
  <c r="S330" i="1" s="1"/>
  <c r="S332" i="1" s="1"/>
  <c r="H328" i="1"/>
  <c r="H330" i="1" s="1"/>
  <c r="H332" i="1" s="1"/>
  <c r="G328" i="1" l="1"/>
  <c r="G330" i="1" l="1"/>
  <c r="I78" i="1" l="1"/>
  <c r="I93" i="1" s="1"/>
  <c r="J78" i="1"/>
  <c r="J93" i="1" s="1"/>
  <c r="J308" i="1" s="1"/>
  <c r="Q78" i="1" l="1"/>
  <c r="R78" i="1"/>
  <c r="R93" i="1" s="1"/>
  <c r="J75" i="1"/>
  <c r="I75" i="1"/>
  <c r="I76" i="1" s="1"/>
  <c r="I12" i="1"/>
  <c r="I22" i="1" l="1"/>
  <c r="I308" i="1" s="1"/>
  <c r="Q93" i="1"/>
  <c r="S78" i="1"/>
  <c r="J76" i="1"/>
  <c r="Q12" i="1"/>
  <c r="Q22" i="1" s="1"/>
  <c r="Q308" i="1" s="1"/>
  <c r="Q75" i="1"/>
  <c r="Q76" i="1" s="1"/>
  <c r="R75" i="1"/>
  <c r="R76" i="1" s="1"/>
  <c r="S12" i="1" l="1"/>
  <c r="S22" i="1" s="1"/>
  <c r="S75" i="1"/>
  <c r="S76" i="1" s="1"/>
  <c r="A310" i="1" l="1"/>
  <c r="R12" i="1"/>
  <c r="R22" i="1" s="1"/>
  <c r="R308" i="1" s="1"/>
  <c r="S93" i="1" l="1"/>
  <c r="S308" i="1" s="1"/>
  <c r="G333" i="1"/>
</calcChain>
</file>

<file path=xl/sharedStrings.xml><?xml version="1.0" encoding="utf-8"?>
<sst xmlns="http://schemas.openxmlformats.org/spreadsheetml/2006/main" count="1295" uniqueCount="410">
  <si>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</si>
  <si>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</si>
  <si>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</si>
  <si>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</si>
  <si>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</si>
  <si>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</si>
  <si>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</si>
  <si>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</si>
  <si>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</si>
  <si>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</si>
  <si>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</si>
  <si>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</si>
  <si>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</si>
  <si>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</si>
  <si>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</si>
  <si>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</si>
  <si>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</si>
  <si>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</si>
  <si>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</si>
  <si>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</si>
  <si>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</si>
  <si>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DE RECURSOS HUMANOS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</si>
  <si>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</si>
  <si>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</si>
  <si>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</si>
  <si>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</si>
  <si>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</si>
  <si>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</si>
  <si>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</si>
  <si>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</si>
  <si>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</si>
  <si>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</si>
  <si>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</si>
  <si>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</si>
  <si>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</si>
  <si>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</si>
  <si>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</si>
  <si>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</si>
  <si>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</si>
  <si>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</si>
  <si>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</si>
  <si>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</si>
  <si>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 xml:space="preserve">Nómina de Sueldos: Empleados Fijos </t>
  </si>
  <si>
    <t>STEPHANIE ELIZABETH MOREL MONTAS</t>
  </si>
  <si>
    <t>SECRETARIA</t>
  </si>
  <si>
    <t>ALMACEN Y SUMINISTRO</t>
  </si>
  <si>
    <t>ENCARGADO</t>
  </si>
  <si>
    <t>DEPARTAMENTO METROLOGIA LEGAL</t>
  </si>
  <si>
    <t>ALTAGRACIA LISANET RODRIGUEZ PUJOLS</t>
  </si>
  <si>
    <t>Otros descuentos</t>
  </si>
  <si>
    <t>DIRECCION EVALUACION DE LA CONFORMIDAD</t>
  </si>
  <si>
    <t>NOEMI FRIAS DE LOS SANTOS</t>
  </si>
  <si>
    <t>SECRETARIA EJECUTIVA</t>
  </si>
  <si>
    <t>AGUSTINA YOSELIN CRUZ VINICIO</t>
  </si>
  <si>
    <t>ORIENTACION Y DIVULGACION</t>
  </si>
  <si>
    <t>ENC. SECCION DE DOC. Y NORMAS</t>
  </si>
  <si>
    <t>ALBAIRIS ALCANTARA RODRIGUEZ</t>
  </si>
  <si>
    <t>FACTURACION Y COBROS</t>
  </si>
  <si>
    <t>AMINTA ENCARNACION SANCHEZ</t>
  </si>
  <si>
    <t>ANA EMILIA JORGE RAMOS</t>
  </si>
  <si>
    <t>DIRECCION DE NORMALIZACION</t>
  </si>
  <si>
    <t>ANGELA MARIA URBAEZ SANTANA</t>
  </si>
  <si>
    <t>TRANSPORTACION</t>
  </si>
  <si>
    <t>CHOFER</t>
  </si>
  <si>
    <t>DEPARTAMENTO DE COMPRAS Y CONTRATACIONES</t>
  </si>
  <si>
    <t>BELKIS M.INMACULADA RODRIGUEZ POLANC</t>
  </si>
  <si>
    <t>BERNARDO VIDAL PERALTA</t>
  </si>
  <si>
    <t>DIRECTOR DE NORMALIZACION</t>
  </si>
  <si>
    <t>DIRECCION GENERAL</t>
  </si>
  <si>
    <t>CARLOS RAFAEL ACOSTA PEÑA</t>
  </si>
  <si>
    <t>COORD. ASEGURAMIENTO DE LA CALIDAD</t>
  </si>
  <si>
    <t>DEPARTAMENTO DE METROLOGIA LEGAL</t>
  </si>
  <si>
    <t>CARMEN JOSEFINA BRITO DE VILLAMAN</t>
  </si>
  <si>
    <t>ANALISTA NORMALIZADOR</t>
  </si>
  <si>
    <t>ABOGADA</t>
  </si>
  <si>
    <t>CASILDA EBYMAR MERCEDES HEREDIA</t>
  </si>
  <si>
    <t>CLEMENCIA SAMBOY RUIZ</t>
  </si>
  <si>
    <t>SERVICIOS GENERALES</t>
  </si>
  <si>
    <t>CRISTINA GONZALEZ DE LA ROSA</t>
  </si>
  <si>
    <t>MENSAJERO (A) INTERNO (A)</t>
  </si>
  <si>
    <t>DAMARIS JOSELIN CRISPIN VALLEJO</t>
  </si>
  <si>
    <t>TEC. DE CAPACITACION</t>
  </si>
  <si>
    <t>DANERY DE PAULA HERRERA</t>
  </si>
  <si>
    <t>ANALISTA DE RECURSOS HUMANOS</t>
  </si>
  <si>
    <t>LABORATORIO DE MEDICIONES ELECTRICA</t>
  </si>
  <si>
    <t>LABORATORIO DE MEDICIONES ELECTRICAS</t>
  </si>
  <si>
    <t>TECNICO METROLOGO</t>
  </si>
  <si>
    <t>DEPARTAMENTO DE PRESUPUESTO</t>
  </si>
  <si>
    <t>ELAINE CLAUDIA GRULLAT RODRIGUEZ</t>
  </si>
  <si>
    <t>ANALISTA DE PRESUPUESTO</t>
  </si>
  <si>
    <t>ELITH JAVIER MEDRANO HERNANDEZ</t>
  </si>
  <si>
    <t>SUPER. DE MANTENIMIENTO</t>
  </si>
  <si>
    <t>CALIDAD EN LA GESTION</t>
  </si>
  <si>
    <t>ELIZABETH SANTANA CASTRO</t>
  </si>
  <si>
    <t>ANALISTA DE CALIDAD</t>
  </si>
  <si>
    <t>Instituto Dominicano para la Calidad (INDOCAL)</t>
  </si>
  <si>
    <t>ELIZABETH VALDEZ</t>
  </si>
  <si>
    <t>ELSA ANTONIA PINEDO ESPINAL</t>
  </si>
  <si>
    <t>AUXILIAR ADMINISTRATIVA II</t>
  </si>
  <si>
    <t>ERICK BREA HERNANDEZ</t>
  </si>
  <si>
    <t>ANALISTA</t>
  </si>
  <si>
    <t>ASESOR</t>
  </si>
  <si>
    <t>FABIO CESAR TERRERO CABRAL</t>
  </si>
  <si>
    <t>MENSAJERO EXTERNO</t>
  </si>
  <si>
    <t>REGIONAL NORTE</t>
  </si>
  <si>
    <t>GELDY ALTAGRACIA HIDALGO POLONIA</t>
  </si>
  <si>
    <t>ENC. SERVICIO AL CLIENTE</t>
  </si>
  <si>
    <t>LABORATORIO DE TEMPERATURA</t>
  </si>
  <si>
    <t>HAMLET HERRERA REYES</t>
  </si>
  <si>
    <t>HAYGAS KALUSTIAN KRIKRORIAN</t>
  </si>
  <si>
    <t>JOSE ANDRES DE LA ROSA BAEZ</t>
  </si>
  <si>
    <t>ENC. UNID. TEC. VERIF. LAB. DE</t>
  </si>
  <si>
    <t>JOSE DEL CARMEN VALENZUELA RAMIREZ</t>
  </si>
  <si>
    <t>JUAN LEWIS PEÑA PEÑA</t>
  </si>
  <si>
    <t>ENC. LAB. VERIF. LEGAL MED. EN</t>
  </si>
  <si>
    <t>JUAN PUENTE DE LOS SANTOS</t>
  </si>
  <si>
    <t>JULIA MODESTA HEREDIA PEÑA</t>
  </si>
  <si>
    <t>JULIA RODRIGUEZ MORA</t>
  </si>
  <si>
    <t>ENC. DEPTO. NORMAS DE SERVICIO</t>
  </si>
  <si>
    <t>SERVICIO AL CLIENTE</t>
  </si>
  <si>
    <t>JUSTINA PINALES TRINIDAD</t>
  </si>
  <si>
    <t>KAREN DEL MILAGROS REYES RODRIGUEZ</t>
  </si>
  <si>
    <t>ANALISTA DE CAPACITACION</t>
  </si>
  <si>
    <t>KARILYN RODRIGUEZ FELIX</t>
  </si>
  <si>
    <t>DIRECTORA EVALUACIO DE LA CONFORMIDAD</t>
  </si>
  <si>
    <t>KATERINE PAOLA TINEO OGANDO</t>
  </si>
  <si>
    <t>REGLAMENTACION TECNICA</t>
  </si>
  <si>
    <t>KEVINSON ULISES MATEO ESTEVEZ</t>
  </si>
  <si>
    <t>TECNICO DE REGLAM. TECNICA</t>
  </si>
  <si>
    <t>LOREILY SUSANA PUELLO PEREZ</t>
  </si>
  <si>
    <t>ENC. DIVISION DE VOLUMEN</t>
  </si>
  <si>
    <t>LUARDYS YOAN FELIZ ORTIZ</t>
  </si>
  <si>
    <t>MAGALYS YANNINA D OLEO GUERERO</t>
  </si>
  <si>
    <t>ENC. LABORATORIO DE MASA</t>
  </si>
  <si>
    <t>MARIA DE REGLA OGANDO RAMIREZ</t>
  </si>
  <si>
    <t>ENC. DEPTO DE PRESUPUESTO</t>
  </si>
  <si>
    <t>MARIA GARCIA MATEO</t>
  </si>
  <si>
    <t>MARISOL GALVEZ JIMENEZ</t>
  </si>
  <si>
    <t>ANALISTA DE CALIDAD EN LA GEST</t>
  </si>
  <si>
    <t>MARITZA DEL CARMEN FONDEUR RODRIGUEZ</t>
  </si>
  <si>
    <t>MARTINA ALTAGRACIA SANTOS ARIAS</t>
  </si>
  <si>
    <t>CONSERJE</t>
  </si>
  <si>
    <t>MERCEDES SUERO CASILLA</t>
  </si>
  <si>
    <t>ENC. DEP. NORM. D ING D CIENC.</t>
  </si>
  <si>
    <t>MIGUEL MUÑOZ RAMOS</t>
  </si>
  <si>
    <t>MIGUEL SANTANA MORALES</t>
  </si>
  <si>
    <t>ENC.  SECC. ADM. SERV. TIC</t>
  </si>
  <si>
    <t>MIGUELINA VEGA UREÑA</t>
  </si>
  <si>
    <t>ENC. (A)  DIV. DE CORRESP.</t>
  </si>
  <si>
    <t>MILDRED GISELA ORTIZ CONTRERAS</t>
  </si>
  <si>
    <t>ENC. DEPTO. DESARROLLO INST.</t>
  </si>
  <si>
    <t>MILDRED PERALTA CEPEDA</t>
  </si>
  <si>
    <t>MODESTA BIENVENIDA ACOSTA MATOS</t>
  </si>
  <si>
    <t>NANCY ESPINO DE LA CRUZ</t>
  </si>
  <si>
    <t>NARDA ANTONIA GIL DE LA ROSA</t>
  </si>
  <si>
    <t xml:space="preserve">AUXILIAR </t>
  </si>
  <si>
    <t>NATIVIDAD RODRIGUEZ PEÑA</t>
  </si>
  <si>
    <t>ANALISTA DE COMPRAS Y CONTRATACIONES</t>
  </si>
  <si>
    <t>NELSON ANTONIO SEGURA PEGUERO</t>
  </si>
  <si>
    <t>NIURCA JANELYS FELIZ GOMEZ</t>
  </si>
  <si>
    <t>ENC. ARCHIVO CENTRAL</t>
  </si>
  <si>
    <t>LABORATORIO DE TIEMPO Y FRECUENCIA</t>
  </si>
  <si>
    <t>OMAR REYES HERRERA</t>
  </si>
  <si>
    <t>PUBLIO BASILIO CAMILO LOPEZ</t>
  </si>
  <si>
    <t>COORDINADOR  DE REGLAMENTACION</t>
  </si>
  <si>
    <t>RAMON ANTONIO DE LA CRUZ</t>
  </si>
  <si>
    <t>REGINA ANTONIA ROSARIO ENCARNACION</t>
  </si>
  <si>
    <t>AUXILIAR DE SERVICIO AL CLIENTE</t>
  </si>
  <si>
    <t>REYNA PEREZ OLIVERO</t>
  </si>
  <si>
    <t>RODRIGO DE LOS SANTOS SUAREZ</t>
  </si>
  <si>
    <t>ENC. UNID. TEC. VER. INT. PESA</t>
  </si>
  <si>
    <t>ROSA EUFEMIA ASENCIO BELTRE</t>
  </si>
  <si>
    <t>SECCION DE ADUANA</t>
  </si>
  <si>
    <t>RUBEN DARIO BURDIEZ GONZALEZ</t>
  </si>
  <si>
    <t>ENC. DEPTO. INSPECCION</t>
  </si>
  <si>
    <t>RUBEN NICOLAS NERIS CASTILLO</t>
  </si>
  <si>
    <t>DIRECTOR DE METROLOGIA</t>
  </si>
  <si>
    <t>VICTORIA DEL CARMEN ESTEVEZ LEONARDO</t>
  </si>
  <si>
    <t>CORRESPONDENCIA</t>
  </si>
  <si>
    <t>WANQUIN MONTERO MONTERO</t>
  </si>
  <si>
    <t>FOTOCOPIADOR</t>
  </si>
  <si>
    <t>WENDY MILDALIS LIRIANO MORENO</t>
  </si>
  <si>
    <t>ANALISTA DE EVALUACION  DE LA</t>
  </si>
  <si>
    <t>YASMIN MICHEL DE LA CRUZ DE LA CRUZ</t>
  </si>
  <si>
    <t>YEVALYN MONTERO ESPEJO</t>
  </si>
  <si>
    <t>CONTADORA</t>
  </si>
  <si>
    <t>YOREBIL ROBERT MONTERO DE LEON</t>
  </si>
  <si>
    <t>YRIS ANTONIA PAYANS ROSA</t>
  </si>
  <si>
    <t>MAYORDOMO</t>
  </si>
  <si>
    <t>ZULEIKA HILARIO BIDO</t>
  </si>
  <si>
    <t>Seg. Vida, Ces. E Invalidez</t>
  </si>
  <si>
    <t>SOPORTE TECNICO</t>
  </si>
  <si>
    <t>Riesgos Laborales (1.15%) (2*)</t>
  </si>
  <si>
    <t>ARCHIVO Y CORRESPONDENCIA</t>
  </si>
  <si>
    <t>DEPARTAMENTO DE FACTURACION Y COBROS</t>
  </si>
  <si>
    <t>DIRECCION ADMINISTRATIVA Y FINANCIERA</t>
  </si>
  <si>
    <t>MASSIEL SANCHEZ FABIAN</t>
  </si>
  <si>
    <t>AUXILIAR DE CONTABILIDAD</t>
  </si>
  <si>
    <t>JUAN ISIDRO UREÑA LORA</t>
  </si>
  <si>
    <t>ANALISTA DE INSPECCION</t>
  </si>
  <si>
    <t>CAJERA</t>
  </si>
  <si>
    <t>AUXILIAR</t>
  </si>
  <si>
    <t>GLENNYS ALTAGRACIA PICHARDO PEREZ</t>
  </si>
  <si>
    <t>ENCARGADA DPTO. RELACIONES PUBLICAS</t>
  </si>
  <si>
    <t>YADIRA MONTERO RODRIGUEZ</t>
  </si>
  <si>
    <t>KARINI FAMILIA LORA</t>
  </si>
  <si>
    <t>LUISA MARIA ECHAVARRIA FELIZ</t>
  </si>
  <si>
    <t>AUXILIAR ADMINISTRATIVO</t>
  </si>
  <si>
    <t>MIGUEL EVANGELISTA NUÑEZ VARGAS</t>
  </si>
  <si>
    <t>FRANCIS EMILIO UREÑA VASQUEZ</t>
  </si>
  <si>
    <t>AYUDANTE METROLOGO</t>
  </si>
  <si>
    <t>REIMY ALLAN SANCHEZ DIONICIO</t>
  </si>
  <si>
    <t>NATANAEL BELLO ROSADO</t>
  </si>
  <si>
    <t>AUXILIAR DE METROLOGIA</t>
  </si>
  <si>
    <t>ESPERANZA GONZALEZ AMANCIO</t>
  </si>
  <si>
    <t>EDUARDO ARTURO LLANO</t>
  </si>
  <si>
    <t>TRADUCTOR (A)</t>
  </si>
  <si>
    <t>FRANCILIS GARCIA TRINIDAD</t>
  </si>
  <si>
    <t>AYUDANTE TECNICO</t>
  </si>
  <si>
    <t>SIXTA PEREZ NIVAR</t>
  </si>
  <si>
    <t>WILTON ARIEL CUEVAS MENDEZ</t>
  </si>
  <si>
    <t>MARVIN RAFAEL MIESES SOTO</t>
  </si>
  <si>
    <t>WELLINGTON TAVERAS SALAZAR</t>
  </si>
  <si>
    <t>KARLA AIME FELIZ BAEZ</t>
  </si>
  <si>
    <t>WILSON EDUARDO TAVAREZ</t>
  </si>
  <si>
    <t>TECNICO EN ADUANA</t>
  </si>
  <si>
    <t>TECNICO</t>
  </si>
  <si>
    <t>ANDERSON HERNANDEZ</t>
  </si>
  <si>
    <t>ROSA MARIA MINAYA TORIBIO</t>
  </si>
  <si>
    <t>RECEPCIONISTA</t>
  </si>
  <si>
    <t>AIDA CAROLINA TAVAREZ RODRIGUEZ</t>
  </si>
  <si>
    <t>FAUDRY DE LEON ABREU</t>
  </si>
  <si>
    <t>GEORGINA MARIA ROSARIO VASQUEZ</t>
  </si>
  <si>
    <t>DIOGENES ENMANUEL DIAZ MARTINEZ</t>
  </si>
  <si>
    <t>MARYORY A. FLEURY VELEZ</t>
  </si>
  <si>
    <t>AUX. ATENCION AL CIUDADANO</t>
  </si>
  <si>
    <t>ANA IRIS MERCADO CORREA</t>
  </si>
  <si>
    <t>FANIA DE LA ROSA CLETO</t>
  </si>
  <si>
    <t>LEONARDO DIAZ ROSARIO</t>
  </si>
  <si>
    <t>JUDY CASTRY JAVIER ENCARNACION</t>
  </si>
  <si>
    <t>DIRECTORA PLANIFICACION Y DESARROLLO</t>
  </si>
  <si>
    <t>TECNICO II DE VERIFICACION METROLOGICA</t>
  </si>
  <si>
    <t>TECNICO I DE VERIFICACION METROLOGICA</t>
  </si>
  <si>
    <t>COORD. REG. TECNICOS METROLOGICA</t>
  </si>
  <si>
    <t>RESPONSABLE ACCESO A LA INFORMACION</t>
  </si>
  <si>
    <t>COORD. ASEG. DE CALIDAD</t>
  </si>
  <si>
    <t>CARMELO BUENO PUELLO</t>
  </si>
  <si>
    <t>FRANCISCO APOLINAR DE LA ROSA PAULIN</t>
  </si>
  <si>
    <t>ANA EDUVIRGES BATISTA CUELLO</t>
  </si>
  <si>
    <t>ALTAGRACIA DILENIA BAEZ RAMIREZ</t>
  </si>
  <si>
    <t>ARISLEYDA GEORGINA CASTRO CABRERA</t>
  </si>
  <si>
    <t>DIRECCION DE METROLOGIA INDUSTRIAL</t>
  </si>
  <si>
    <t>LUIS ANTONIO POU MARTINEZ</t>
  </si>
  <si>
    <t>MARIA JOSELINE CESPEDES PAULINO</t>
  </si>
  <si>
    <t>ZOILA ALTAGRACIA TORRES</t>
  </si>
  <si>
    <t>MARTHA MARIA LOPEZ MINAYA DE HIRALDO</t>
  </si>
  <si>
    <t>JARDINERO</t>
  </si>
  <si>
    <t>ELAINE AGUIAR ESPINAL</t>
  </si>
  <si>
    <t>SANTA ROSA CORDERO DE LEON</t>
  </si>
  <si>
    <t>BIENVENIDO CONTRERAS</t>
  </si>
  <si>
    <t>JOHANA IRIS BOCIO QUIROZ</t>
  </si>
  <si>
    <t>AYUDANTE DE MANTENIMIENTO</t>
  </si>
  <si>
    <t>SERVICIOS TECNICOS</t>
  </si>
  <si>
    <t>GILBERT R. PAULINO RODRIGUEZ</t>
  </si>
  <si>
    <t>DOMINGO ROA DINI</t>
  </si>
  <si>
    <t>JULIO CESAR REMIGIO GUZMAN</t>
  </si>
  <si>
    <t>ANGEL DANIEL MONTERO BATISTA</t>
  </si>
  <si>
    <t>AMAURYS YOVANNY REYES SUERO</t>
  </si>
  <si>
    <t>CARLOS FRIAS GONZALEZ</t>
  </si>
  <si>
    <t>Carrera Administrativa</t>
  </si>
  <si>
    <t>MARIA GABRIELA DEL CARMEN ARIAS</t>
  </si>
  <si>
    <t>RAFAELINA DEL CARMEN VILLA MORONTA</t>
  </si>
  <si>
    <t>JHOAN MARCOS DE LA ROSA MEDINA</t>
  </si>
  <si>
    <t>HELEN ELIZA DE LOS SANTOS</t>
  </si>
  <si>
    <t>GESTOR DE PROTOCOLO</t>
  </si>
  <si>
    <t>NOEMI NUÑEZ CEVERINO</t>
  </si>
  <si>
    <t>ARNOVEN BIDO PIRON</t>
  </si>
  <si>
    <t>ELAINE JOSELYN IMBERT LOPEZ</t>
  </si>
  <si>
    <t>JENNIFER LILAURA GONZALEZ UREÑA</t>
  </si>
  <si>
    <t>JUAN CARLOS VALDEZ</t>
  </si>
  <si>
    <t>CLARITZA EGUREN DE LA CRUZ</t>
  </si>
  <si>
    <t>ALEXIS DE JESUS RODRIGUEZ VARGAS</t>
  </si>
  <si>
    <t>MARIA VIRGINIA RAMOS GRULLON</t>
  </si>
  <si>
    <t>MILAGROS MENDEZ BAEZ</t>
  </si>
  <si>
    <t>YELFRI GILBERT GOMEZ VARGAS</t>
  </si>
  <si>
    <t>FRANCISCO AUGUSTO VASQUEZ TIBURCIO</t>
  </si>
  <si>
    <t>CLARISSA MARTINEZ GARCIA</t>
  </si>
  <si>
    <t>RAUL ALCIBIADES PEREZ MENA</t>
  </si>
  <si>
    <t>MILKELLY DORALIS CASTILLO MENDOZA</t>
  </si>
  <si>
    <t>JESSEL GERARDO MALDONADO</t>
  </si>
  <si>
    <t>FELIX CASTRO</t>
  </si>
  <si>
    <t xml:space="preserve">   (4*) Deducción directa declaración TSS del SUIRPLUS por registro de dependientes adicionales al SDSS. RD$1,715.46 por cada dependiente adicional registrado.</t>
  </si>
  <si>
    <t>AUXILIAR ADMISTRATIVO</t>
  </si>
  <si>
    <t>DIRECTOR (A) GENERAL</t>
  </si>
  <si>
    <t>NESTOR JULIO MATOS UREÑA</t>
  </si>
  <si>
    <t>CARMEN JULIA VELOZ HEREDIA</t>
  </si>
  <si>
    <t>ANA YULISA SANTOS GRULLON</t>
  </si>
  <si>
    <t>JOSELITO PEÑA BATISTA</t>
  </si>
  <si>
    <t>RADSHEEK RAFAEL CONSUEGRA SANCHEZ</t>
  </si>
  <si>
    <t>ROSANNY MELISSA GONZALEZ CARPIO</t>
  </si>
  <si>
    <t>ADRIAN RAFAEL PEREZ</t>
  </si>
  <si>
    <t>PEDRO ANTONIO UREÑA ESTRELLA</t>
  </si>
  <si>
    <t>GLADYS VALDEZ</t>
  </si>
  <si>
    <t>JUANA HEREDIA DECENA</t>
  </si>
  <si>
    <t>PABLO ANTONIO ESPINOSA MENDOZA</t>
  </si>
  <si>
    <t>MIGUELA RAMIREZ DE LA CRUZ</t>
  </si>
  <si>
    <t>ANGEL ENRIQUE URIBE BRITO</t>
  </si>
  <si>
    <t>ALEGNA DESIREE ALVAREZ BATISTA</t>
  </si>
  <si>
    <t>SECCION DE FACTURACION Y COBROS</t>
  </si>
  <si>
    <t>INGRID MARIEL POLANCO VASQUEZ</t>
  </si>
  <si>
    <t>PAMELA MICHEL IRRIZARRI DAVID</t>
  </si>
  <si>
    <t>MARIELIS PEREZ DE LOS SANTOS</t>
  </si>
  <si>
    <t>LAURA GERALDINA MOQUETE ABREU</t>
  </si>
  <si>
    <t>ELSA ANTONIA ACOSTA DE LA ROSA</t>
  </si>
  <si>
    <t>YISSEL BRITO MENDEZ</t>
  </si>
  <si>
    <t>AMELIA MARIA ACOSTA PIMENTEL</t>
  </si>
  <si>
    <t>JOSE MANUEL ESTEPAN MELLA</t>
  </si>
  <si>
    <t>HORDY RAULIN CASTILLO</t>
  </si>
  <si>
    <t>ANGEL REYES PRESINAL</t>
  </si>
  <si>
    <t>JONAS ROSARIO ALBERTO</t>
  </si>
  <si>
    <t>JONATHAN BRUNO BENITEZ</t>
  </si>
  <si>
    <t>LAVADOR DE CARROS</t>
  </si>
  <si>
    <t>EDWARD PEREZ GARCES</t>
  </si>
  <si>
    <t>MIGUEL JULIO MARTINEZ CASADO</t>
  </si>
  <si>
    <t>PEDRO GONZALEZ</t>
  </si>
  <si>
    <t>PABLO JOSE RINCON</t>
  </si>
  <si>
    <t>ERICK RADHAMES RODRIGUEZ AYBAR</t>
  </si>
  <si>
    <t>WILMER JOSE LOPEZ HERNANDEZ</t>
  </si>
  <si>
    <t>HERYCK JHONNATTAN FERMIN RICARDO</t>
  </si>
  <si>
    <t>ASISTENTE</t>
  </si>
  <si>
    <t>JOSHUA MANUEL GARCIA JOSE</t>
  </si>
  <si>
    <t>ELAINE RAFAELINA DE LIMA MARTE</t>
  </si>
  <si>
    <t>BEDA RAMARDIS DIAZ GUERRERO</t>
  </si>
  <si>
    <t xml:space="preserve">SECRETARIA </t>
  </si>
  <si>
    <t>DIVISION DE COMPRA</t>
  </si>
  <si>
    <t>MAGALYS MEDINA LIRIANO</t>
  </si>
  <si>
    <t>MELISSA TAVERAS SANTIAGO</t>
  </si>
  <si>
    <t>YAHAIRA ELIZABETH ESTRELLA JACOBO</t>
  </si>
  <si>
    <t>DEPARTAMENTO DE METROLOGIA INDUSTRIAL</t>
  </si>
  <si>
    <t>FERNANDO TOLENTINO</t>
  </si>
  <si>
    <t>CLAUDIO MIGUEL CARVAJAL DIAZ</t>
  </si>
  <si>
    <t>RODILAHLA JESUS CASIMIRO ESTEN</t>
  </si>
  <si>
    <t>CAMAROGEFO</t>
  </si>
  <si>
    <t>MICHAEL RAFAEL DE DIOS RODRIGUEZ</t>
  </si>
  <si>
    <t>YEISON ROSARIO MARRERO</t>
  </si>
  <si>
    <t>DISEÑADOR GRAFICO</t>
  </si>
  <si>
    <t>LISMAR FABIAN BAEZ</t>
  </si>
  <si>
    <t>GESTOR DE REDES SOCIALES</t>
  </si>
  <si>
    <t>FOTOGRAFO</t>
  </si>
  <si>
    <t>ANTHONY SANTOS PEREYRA</t>
  </si>
  <si>
    <t>CONTABILIDAD</t>
  </si>
  <si>
    <t>VICTORIA KAROLINA FELIZ VILLANUEVA</t>
  </si>
  <si>
    <t>JUANA MERCEDES TREMOLS</t>
  </si>
  <si>
    <t xml:space="preserve">DEPARTAMENTO DE TECNOLOGIA DE LA INFORMACION </t>
  </si>
  <si>
    <t>ERICKSON LIED DORVIL</t>
  </si>
  <si>
    <t>LUIS ALEANNY GOMEZ PEÑA</t>
  </si>
  <si>
    <t>REGIONAL NORTE SANTIAGO</t>
  </si>
  <si>
    <t>WENDI RAMIREZ BELTRE</t>
  </si>
  <si>
    <t>JOHANNA ROSALIA DIAZ</t>
  </si>
  <si>
    <t>MADELINE YAMILE REYES MARCELINO</t>
  </si>
  <si>
    <t>ANABEL MARIA MARMOLEJOS MATOS</t>
  </si>
  <si>
    <t>RAFAEL ALBERTO HERRERA</t>
  </si>
  <si>
    <t>CERTIFICACION DE SISTEMAS</t>
  </si>
  <si>
    <t>MARELIN PEÑA AGUILERA</t>
  </si>
  <si>
    <t>CERTIFICACION DE PERSONAS</t>
  </si>
  <si>
    <t>GLORIA ESTEFANI SANCHEZ CASTRO</t>
  </si>
  <si>
    <t>AUDITOR</t>
  </si>
  <si>
    <t>DIVISION DE CERTIFICACION DE PRODUCTOS</t>
  </si>
  <si>
    <t>SHAYRA LIZANNE TEJEDA MEJIA</t>
  </si>
  <si>
    <t>ANGELA AMANDA TEJEDA</t>
  </si>
  <si>
    <t>YANEIDY ADAMES MORA</t>
  </si>
  <si>
    <t>YUDIS MARIÑEZ</t>
  </si>
  <si>
    <t>FRAIMY FRANDEIMER DIPRE DOLORES</t>
  </si>
  <si>
    <t>ELIAS DE JESUS JIMENEZ</t>
  </si>
  <si>
    <t xml:space="preserve">DEPARTAMENTO METROLOGIA </t>
  </si>
  <si>
    <t xml:space="preserve">AUXILIAR ADMINISTRATIVA </t>
  </si>
  <si>
    <t>FIOR DAIZA MARTINEZ SANCHEZ</t>
  </si>
  <si>
    <t>YOSANNY PAEZ</t>
  </si>
  <si>
    <t>REYNALDO MARTINEZ PEÑA</t>
  </si>
  <si>
    <t>ANA FRANCISCA HERRERA DE TELEMIN</t>
  </si>
  <si>
    <t>AUXILIAR ADMINISTRATIVA</t>
  </si>
  <si>
    <t>LEOCADIA SANTOS ROA</t>
  </si>
  <si>
    <t>SHANTAL OGANDO GALAN</t>
  </si>
  <si>
    <t>WILLMER RAFAEL PEREZ LORENZO</t>
  </si>
  <si>
    <t>EDUVIGIS ALTAGRACIA COLLADO RODRIGUEZ</t>
  </si>
  <si>
    <t>GEOVANNYS FELIZ MATOS</t>
  </si>
  <si>
    <t>MECANICO</t>
  </si>
  <si>
    <t>JULIO CESAR PEÑA DE LA ROSA</t>
  </si>
  <si>
    <t>RAMON ANTONIO LUCIANO ROMAN</t>
  </si>
  <si>
    <t>ALBERTO ALMONTE LLUBERES</t>
  </si>
  <si>
    <t>LUIS MELERIO SOTO ARISTY</t>
  </si>
  <si>
    <t>EVELYN CEDEÑO BASTARDO</t>
  </si>
  <si>
    <t>GENESIS ESTEFANIA RUIZ NAZARIO</t>
  </si>
  <si>
    <t>JOSE ELIAS URBAEZ TERRERO</t>
  </si>
  <si>
    <t>ALAHYA ESTEPHANIE DE JESUS DEL JESUS</t>
  </si>
  <si>
    <t>CRUZ ALEXANDER GOMEZ PEÑA</t>
  </si>
  <si>
    <t>ELISAMAR RODRIGUEZ LEONARDO</t>
  </si>
  <si>
    <t>JESUS MIGUEL FELIZ RODRIGUEZ</t>
  </si>
  <si>
    <t>CAJERO</t>
  </si>
  <si>
    <t>COORDINADORA</t>
  </si>
  <si>
    <t>MELISSA MICHEL FERNANDEZ BRUNO</t>
  </si>
  <si>
    <t>NOELY ESTHER DE LA CRUZ</t>
  </si>
  <si>
    <t>YARMI YISMAR RODRIGUEZ MARTE</t>
  </si>
  <si>
    <t>RIQUELMIS PEREZ JAQUEZ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</si>
  <si>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                                          Aprobado por</t>
    </r>
    <r>
      <rPr>
        <sz val="16"/>
        <rFont val="Calibri Light"/>
        <family val="2"/>
      </rPr>
      <t xml:space="preserve">:  Daliza Almonte Corona               </t>
    </r>
  </si>
  <si>
    <t xml:space="preserve">             Técnico de Nómina                                                                                                                                                  Directora de Recursos Humanos</t>
  </si>
  <si>
    <t>Correspondiente al mes de junio del año 2025</t>
  </si>
  <si>
    <t>MARIA TERESA GARCIA ROJAS</t>
  </si>
  <si>
    <t>KARLA NICOLE ESTRELLA FERNANDEZ</t>
  </si>
  <si>
    <t>KEVIN RAMON DIAZ MEJIA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</si>
</sst>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41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9" fillId="0" borderId="7" xfId="0" applyNumberFormat="1" applyFont="1" applyFill="1" applyBorder="1" applyAlignment="1">
      <alignment vertical="top" wrapText="1" readingOrder="1"/>
    </xf>
    <xf numFmtId="0" fontId="19" fillId="0" borderId="7" xfId="0" applyNumberFormat="1" applyFont="1" applyFill="1" applyBorder="1" applyAlignment="1">
      <alignment horizontal="center" vertical="top" wrapText="1" readingOrder="1"/>
    </xf>
    <xf numFmtId="165" fontId="16" fillId="0" borderId="7" xfId="0" applyNumberFormat="1" applyFont="1" applyFill="1" applyBorder="1" applyAlignment="1">
      <alignment horizontal="right" vertical="top" wrapText="1" readingOrder="1"/>
    </xf>
    <xf numFmtId="4" fontId="14" fillId="0" borderId="7" xfId="0" applyNumberFormat="1" applyFont="1" applyFill="1" applyBorder="1" applyAlignment="1">
      <alignment horizontal="right"/>
    </xf>
    <xf numFmtId="0" fontId="14" fillId="0" borderId="7" xfId="0" applyFont="1" applyFill="1" applyBorder="1" applyAlignment="1">
      <alignment vertical="center"/>
    </xf>
    <xf numFmtId="165" fontId="14" fillId="0" borderId="7" xfId="0" applyNumberFormat="1" applyFont="1" applyFill="1" applyBorder="1" applyAlignment="1">
      <alignment horizontal="right" vertical="top" wrapText="1" readingOrder="1"/>
    </xf>
    <xf numFmtId="0" fontId="19" fillId="0" borderId="0" xfId="0" applyNumberFormat="1" applyFont="1" applyFill="1" applyBorder="1" applyAlignment="1">
      <alignment horizontal="center" vertical="top" wrapText="1" readingOrder="1"/>
    </xf>
    <xf numFmtId="165" fontId="20" fillId="0" borderId="4" xfId="0" applyNumberFormat="1" applyFont="1" applyFill="1" applyBorder="1" applyAlignment="1">
      <alignment horizontal="right" vertical="top" wrapText="1"/>
    </xf>
    <xf numFmtId="165" fontId="19" fillId="0" borderId="7" xfId="0" applyNumberFormat="1" applyFont="1" applyFill="1" applyBorder="1" applyAlignment="1">
      <alignment horizontal="right" vertical="top" wrapText="1" readingOrder="1"/>
    </xf>
    <xf numFmtId="0" fontId="14" fillId="0" borderId="7" xfId="0" applyFont="1" applyFill="1" applyBorder="1" applyAlignment="1">
      <alignment vertical="top" wrapText="1" readingOrder="1"/>
    </xf>
    <xf numFmtId="0" fontId="14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Fill="1" applyBorder="1" applyAlignment="1">
      <alignment vertical="center"/>
    </xf>
    <xf numFmtId="4" fontId="14" fillId="0" borderId="7" xfId="0" applyNumberFormat="1" applyFont="1" applyFill="1" applyBorder="1" applyAlignment="1">
      <alignment horizontal="right" readingOrder="1"/>
    </xf>
    <xf numFmtId="0" fontId="14" fillId="0" borderId="7" xfId="0" applyFont="1" applyFill="1" applyBorder="1" applyAlignment="1">
      <alignment horizontal="left" vertical="center" readingOrder="1"/>
    </xf>
    <xf numFmtId="0" fontId="14" fillId="0" borderId="0" xfId="0" applyFont="1" applyFill="1" applyBorder="1" applyAlignment="1">
      <alignment vertical="top" wrapText="1" readingOrder="1"/>
    </xf>
    <xf numFmtId="0" fontId="19" fillId="0" borderId="0" xfId="0" applyNumberFormat="1" applyFont="1" applyFill="1" applyBorder="1" applyAlignment="1">
      <alignment vertical="top" wrapText="1" readingOrder="1"/>
    </xf>
    <xf numFmtId="4" fontId="17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165" fontId="20" fillId="0" borderId="7" xfId="0" applyNumberFormat="1" applyFont="1" applyFill="1" applyBorder="1" applyAlignment="1">
      <alignment horizontal="right" vertical="top" wrapText="1"/>
    </xf>
    <xf numFmtId="165" fontId="20" fillId="0" borderId="7" xfId="0" applyNumberFormat="1" applyFont="1" applyFill="1" applyBorder="1" applyAlignment="1">
      <alignment vertical="top" wrapText="1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Fill="1" applyBorder="1" applyAlignment="1">
      <alignment horizontal="center" vertical="center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 wrapText="1"/>
    </xf>
    <xf numFmtId="164" fontId="22" fillId="2" borderId="22" xfId="4" applyFont="1" applyFill="1" applyBorder="1" applyAlignment="1">
      <alignment vertical="center" wrapText="1"/>
    </xf>
    <xf numFmtId="164" fontId="11" fillId="2" borderId="22" xfId="4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4" fontId="17" fillId="0" borderId="22" xfId="0" applyNumberFormat="1" applyFont="1" applyFill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vertical="center" readingOrder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9" xfId="0" applyFont="1" applyFill="1" applyBorder="1" applyAlignment="1">
      <alignment vertical="center"/>
    </xf>
    <xf numFmtId="0" fontId="14" fillId="0" borderId="6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165" fontId="16" fillId="0" borderId="4" xfId="0" applyNumberFormat="1" applyFont="1" applyFill="1" applyBorder="1" applyAlignment="1">
      <alignment horizontal="right" vertical="top" wrapText="1" readingOrder="1"/>
    </xf>
    <xf numFmtId="0" fontId="17" fillId="9" borderId="17" xfId="0" applyFont="1" applyFill="1" applyBorder="1" applyAlignment="1">
      <alignment horizontal="center" vertical="center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22" xfId="4" applyFont="1" applyFill="1" applyBorder="1" applyAlignment="1">
      <alignment horizontal="center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1" xfId="4" applyFont="1" applyFill="1" applyBorder="1" applyAlignment="1">
      <alignment horizontal="center" wrapText="1" readingOrder="1"/>
    </xf>
    <xf numFmtId="0" fontId="19" fillId="0" borderId="7" xfId="0" applyNumberFormat="1" applyFont="1" applyFill="1" applyBorder="1" applyAlignment="1">
      <alignment vertical="top" readingOrder="1"/>
    </xf>
    <xf numFmtId="0" fontId="19" fillId="0" borderId="4" xfId="0" applyNumberFormat="1" applyFont="1" applyFill="1" applyBorder="1" applyAlignment="1">
      <alignment horizontal="center" vertical="top" wrapText="1" readingOrder="1"/>
    </xf>
    <xf numFmtId="4" fontId="17" fillId="0" borderId="13" xfId="0" applyNumberFormat="1" applyFont="1" applyFill="1" applyBorder="1" applyAlignment="1">
      <alignment horizontal="right" vertical="center"/>
    </xf>
    <xf numFmtId="0" fontId="17" fillId="0" borderId="28" xfId="0" applyFont="1" applyFill="1" applyBorder="1" applyAlignment="1">
      <alignment horizontal="left" vertical="center" wrapText="1"/>
    </xf>
    <xf numFmtId="0" fontId="19" fillId="0" borderId="30" xfId="0" applyNumberFormat="1" applyFont="1" applyFill="1" applyBorder="1" applyAlignment="1">
      <alignment horizontal="center" vertical="top" wrapText="1" readingOrder="1"/>
    </xf>
    <xf numFmtId="0" fontId="14" fillId="0" borderId="4" xfId="0" applyFont="1" applyFill="1" applyBorder="1" applyAlignment="1">
      <alignment horizontal="center" vertical="center"/>
    </xf>
    <xf numFmtId="0" fontId="19" fillId="0" borderId="4" xfId="0" applyNumberFormat="1" applyFont="1" applyFill="1" applyBorder="1" applyAlignment="1">
      <alignment vertical="top" wrapText="1" readingOrder="1"/>
    </xf>
    <xf numFmtId="0" fontId="19" fillId="0" borderId="4" xfId="0" applyNumberFormat="1" applyFont="1" applyFill="1" applyBorder="1" applyAlignment="1">
      <alignment vertical="top" readingOrder="1"/>
    </xf>
    <xf numFmtId="0" fontId="14" fillId="0" borderId="31" xfId="0" applyFont="1" applyFill="1" applyBorder="1" applyAlignment="1">
      <alignment vertical="center"/>
    </xf>
    <xf numFmtId="4" fontId="14" fillId="0" borderId="4" xfId="0" applyNumberFormat="1" applyFont="1" applyFill="1" applyBorder="1" applyAlignment="1">
      <alignment horizontal="right" readingOrder="1"/>
    </xf>
    <xf numFmtId="0" fontId="17" fillId="0" borderId="0" xfId="0" applyFont="1" applyFill="1" applyBorder="1" applyAlignment="1">
      <alignment horizontal="right" vertical="top" wrapText="1" readingOrder="1"/>
    </xf>
    <xf numFmtId="0" fontId="5" fillId="0" borderId="30" xfId="0" applyFont="1" applyFill="1" applyBorder="1" applyAlignment="1">
      <alignment vertical="center"/>
    </xf>
    <xf numFmtId="164" fontId="17" fillId="0" borderId="16" xfId="4" applyFont="1" applyFill="1" applyBorder="1" applyAlignment="1">
      <alignment horizontal="left"/>
    </xf>
    <xf numFmtId="164" fontId="17" fillId="0" borderId="7" xfId="4" applyFont="1" applyFill="1" applyBorder="1" applyAlignment="1">
      <alignment horizontal="center" wrapText="1" readingOrder="1"/>
    </xf>
    <xf numFmtId="0" fontId="17" fillId="9" borderId="17" xfId="0" applyFont="1" applyFill="1" applyBorder="1" applyAlignment="1">
      <alignment horizontal="center" vertical="center"/>
    </xf>
    <xf numFmtId="0" fontId="19" fillId="0" borderId="32" xfId="0" applyNumberFormat="1" applyFont="1" applyFill="1" applyBorder="1" applyAlignment="1">
      <alignment vertical="top" wrapText="1" readingOrder="1"/>
    </xf>
    <xf numFmtId="0" fontId="19" fillId="0" borderId="22" xfId="0" applyNumberFormat="1" applyFont="1" applyFill="1" applyBorder="1" applyAlignment="1">
      <alignment vertical="top" wrapText="1" readingOrder="1"/>
    </xf>
    <xf numFmtId="0" fontId="14" fillId="0" borderId="22" xfId="0" applyFont="1" applyFill="1" applyBorder="1" applyAlignment="1">
      <alignment vertical="center" readingOrder="1"/>
    </xf>
    <xf numFmtId="164" fontId="14" fillId="0" borderId="31" xfId="4" applyFont="1" applyFill="1" applyBorder="1" applyAlignment="1">
      <alignment vertical="center"/>
    </xf>
    <xf numFmtId="0" fontId="19" fillId="0" borderId="7" xfId="0" applyNumberFormat="1" applyFont="1" applyFill="1" applyBorder="1" applyAlignment="1">
      <alignment vertical="center" wrapText="1" readingOrder="1"/>
    </xf>
    <xf numFmtId="0" fontId="17" fillId="0" borderId="31" xfId="0" applyFont="1" applyFill="1" applyBorder="1" applyAlignment="1">
      <alignment vertical="center"/>
    </xf>
    <xf numFmtId="164" fontId="11" fillId="2" borderId="22" xfId="0" applyNumberFormat="1" applyFont="1" applyFill="1" applyBorder="1" applyAlignment="1">
      <alignment vertical="center"/>
    </xf>
    <xf numFmtId="4" fontId="14" fillId="0" borderId="23" xfId="0" applyNumberFormat="1" applyFont="1" applyFill="1" applyBorder="1" applyAlignment="1">
      <alignment horizontal="center" vertical="center"/>
    </xf>
    <xf numFmtId="4" fontId="17" fillId="0" borderId="35" xfId="0" applyNumberFormat="1" applyFont="1" applyFill="1" applyBorder="1" applyAlignment="1">
      <alignment horizontal="right" vertical="center"/>
    </xf>
    <xf numFmtId="4" fontId="21" fillId="2" borderId="23" xfId="0" applyNumberFormat="1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164" fontId="21" fillId="2" borderId="5" xfId="4" applyFont="1" applyFill="1" applyBorder="1" applyAlignment="1">
      <alignment vertical="center" wrapText="1"/>
    </xf>
    <xf numFmtId="164" fontId="17" fillId="0" borderId="4" xfId="4" applyFont="1" applyFill="1" applyBorder="1" applyAlignment="1">
      <alignment horizontal="center" wrapText="1" readingOrder="1"/>
    </xf>
    <xf numFmtId="0" fontId="5" fillId="0" borderId="40" xfId="0" applyFont="1" applyFill="1" applyBorder="1" applyAlignment="1">
      <alignment vertical="center"/>
    </xf>
    <xf numFmtId="164" fontId="19" fillId="0" borderId="7" xfId="4" applyFont="1" applyFill="1" applyBorder="1" applyAlignment="1">
      <alignment vertical="top" wrapText="1" readingOrder="1"/>
    </xf>
    <xf numFmtId="164" fontId="19" fillId="0" borderId="7" xfId="4" applyFont="1" applyFill="1" applyBorder="1" applyAlignment="1">
      <alignment vertical="top" readingOrder="1"/>
    </xf>
    <xf numFmtId="165" fontId="14" fillId="0" borderId="7" xfId="0" applyNumberFormat="1" applyFont="1" applyFill="1" applyBorder="1" applyAlignment="1">
      <alignment horizontal="left" vertical="center" wrapText="1" readingOrder="1"/>
    </xf>
    <xf numFmtId="4" fontId="14" fillId="2" borderId="7" xfId="0" applyNumberFormat="1" applyFont="1" applyFill="1" applyBorder="1" applyAlignment="1">
      <alignment horizontal="right" vertical="center"/>
    </xf>
    <xf numFmtId="165" fontId="14" fillId="0" borderId="7" xfId="0" applyNumberFormat="1" applyFont="1" applyFill="1" applyBorder="1" applyAlignment="1">
      <alignment horizontal="right" vertic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0" fontId="5" fillId="10" borderId="0" xfId="0" applyFont="1" applyFill="1" applyAlignment="1">
      <alignment horizontal="left" vertical="center"/>
    </xf>
    <xf numFmtId="164" fontId="17" fillId="0" borderId="7" xfId="4" applyFont="1" applyFill="1" applyBorder="1" applyAlignment="1">
      <alignment horizontal="left"/>
    </xf>
    <xf numFmtId="164" fontId="14" fillId="0" borderId="4" xfId="4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right" wrapText="1"/>
    </xf>
    <xf numFmtId="164" fontId="14" fillId="0" borderId="4" xfId="4" applyFont="1" applyFill="1" applyBorder="1" applyAlignment="1">
      <alignment horizontal="left" wrapText="1"/>
    </xf>
    <xf numFmtId="4" fontId="14" fillId="0" borderId="0" xfId="0" applyNumberFormat="1" applyFont="1" applyFill="1" applyBorder="1" applyAlignment="1">
      <alignment horizontal="left" vertical="center"/>
    </xf>
    <xf numFmtId="0" fontId="10" fillId="0" borderId="31" xfId="0" applyFont="1" applyFill="1" applyBorder="1" applyAlignment="1">
      <alignment vertical="center"/>
    </xf>
    <xf numFmtId="0" fontId="23" fillId="2" borderId="26" xfId="0" applyFont="1" applyFill="1" applyBorder="1" applyAlignment="1">
      <alignment horizontal="left" vertical="top"/>
    </xf>
    <xf numFmtId="0" fontId="23" fillId="2" borderId="17" xfId="0" applyFont="1" applyFill="1" applyBorder="1" applyAlignment="1">
      <alignment horizontal="left" vertical="top"/>
    </xf>
    <xf numFmtId="0" fontId="23" fillId="2" borderId="27" xfId="0" applyFont="1" applyFill="1" applyBorder="1" applyAlignment="1">
      <alignment horizontal="left" vertical="top"/>
    </xf>
    <xf numFmtId="0" fontId="17" fillId="0" borderId="7" xfId="0" applyFont="1" applyFill="1" applyBorder="1" applyAlignment="1">
      <alignment horizontal="right" vertical="center"/>
    </xf>
    <xf numFmtId="0" fontId="17" fillId="0" borderId="6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right" vertical="center"/>
    </xf>
    <xf numFmtId="0" fontId="17" fillId="0" borderId="16" xfId="0" applyFont="1" applyFill="1" applyBorder="1" applyAlignment="1">
      <alignment horizontal="right" vertical="center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9" borderId="24" xfId="0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8" xfId="0" applyFont="1" applyFill="1" applyBorder="1" applyAlignment="1">
      <alignment horizontal="center" vertical="center" wrapText="1"/>
    </xf>
    <xf numFmtId="0" fontId="18" fillId="9" borderId="18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5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33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3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4" fontId="17" fillId="0" borderId="10" xfId="0" applyNumberFormat="1" applyFont="1" applyFill="1" applyBorder="1" applyAlignment="1">
      <alignment horizontal="left" vertical="center"/>
    </xf>
    <xf numFmtId="4" fontId="17" fillId="0" borderId="29" xfId="0" applyNumberFormat="1" applyFont="1" applyFill="1" applyBorder="1" applyAlignment="1">
      <alignment horizontal="left" vertical="center"/>
    </xf>
    <xf numFmtId="4" fontId="17" fillId="0" borderId="13" xfId="0" applyNumberFormat="1" applyFont="1" applyFill="1" applyBorder="1" applyAlignment="1">
      <alignment horizontal="left" vertical="center"/>
    </xf>
    <xf numFmtId="0" fontId="23" fillId="2" borderId="6" xfId="0" applyFont="1" applyFill="1" applyBorder="1" applyAlignment="1">
      <alignment horizontal="left" vertical="top"/>
    </xf>
    <xf numFmtId="0" fontId="23" fillId="2" borderId="0" xfId="0" applyFont="1" applyFill="1" applyBorder="1" applyAlignment="1">
      <alignment horizontal="left" vertical="top"/>
    </xf>
    <xf numFmtId="0" fontId="23" fillId="2" borderId="16" xfId="0" applyFont="1" applyFill="1" applyBorder="1" applyAlignment="1">
      <alignment horizontal="left" vertical="top"/>
    </xf>
    <xf numFmtId="0" fontId="17" fillId="0" borderId="32" xfId="0" applyFont="1" applyFill="1" applyBorder="1" applyAlignment="1">
      <alignment horizontal="right" vertical="center" wrapText="1"/>
    </xf>
    <xf numFmtId="0" fontId="17" fillId="0" borderId="22" xfId="0" applyFont="1" applyFill="1" applyBorder="1" applyAlignment="1">
      <alignment horizontal="right" vertical="center" wrapText="1"/>
    </xf>
    <xf numFmtId="0" fontId="17" fillId="0" borderId="39" xfId="0" applyFont="1" applyFill="1" applyBorder="1" applyAlignment="1">
      <alignment horizontal="right" vertical="center" wrapText="1"/>
    </xf>
    <xf numFmtId="0" fontId="17" fillId="0" borderId="38" xfId="0" applyFont="1" applyFill="1" applyBorder="1" applyAlignment="1">
      <alignment horizontal="right" vertical="center" wrapText="1"/>
    </xf>
    <xf numFmtId="15" fontId="23" fillId="2" borderId="26" xfId="0" applyNumberFormat="1" applyFont="1" applyFill="1" applyBorder="1" applyAlignment="1">
      <alignment horizontal="left" vertical="top"/>
    </xf>
    <xf numFmtId="15" fontId="23" fillId="2" borderId="17" xfId="0" applyNumberFormat="1" applyFont="1" applyFill="1" applyBorder="1" applyAlignment="1">
      <alignment horizontal="left" vertical="top"/>
    </xf>
    <xf numFmtId="15" fontId="23" fillId="2" borderId="27" xfId="0" applyNumberFormat="1" applyFont="1" applyFill="1" applyBorder="1" applyAlignment="1">
      <alignment horizontal="left" vertical="top"/>
    </xf>
    <xf numFmtId="0" fontId="23" fillId="2" borderId="37" xfId="0" applyFont="1" applyFill="1" applyBorder="1" applyAlignment="1">
      <alignment horizontal="left" vertical="top"/>
    </xf>
    <xf numFmtId="0" fontId="23" fillId="2" borderId="14" xfId="0" applyFont="1" applyFill="1" applyBorder="1" applyAlignment="1">
      <alignment horizontal="left" vertical="top"/>
    </xf>
    <xf numFmtId="0" fontId="23" fillId="2" borderId="36" xfId="0" applyFont="1" applyFill="1" applyBorder="1" applyAlignment="1">
      <alignment horizontal="left" vertical="top"/>
    </xf>
    <xf numFmtId="0" fontId="17" fillId="0" borderId="7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83343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0</xdr:row>
      <xdr:rowOff>535780</xdr:rowOff>
    </xdr:from>
    <xdr:ext cx="3036093" cy="2071688"/>
    <xdr:pic>
      <xdr:nvPicPr>
        <xdr:cNvPr id="5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40024844" y="535780"/>
          <a:ext cx="3036093" cy="2071688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99218</xdr:colOff>
      <xdr:row>315</xdr:row>
      <xdr:rowOff>0</xdr:rowOff>
    </xdr:from>
    <xdr:to>
      <xdr:col>12</xdr:col>
      <xdr:colOff>1349374</xdr:colOff>
      <xdr:row>321</xdr:row>
      <xdr:rowOff>1119757</xdr:rowOff>
    </xdr:to>
    <xdr:pic>
      <xdr:nvPicPr>
        <xdr:cNvPr id="8" name="Imagen 7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5270" t="2500" r="5491" b="3001"/>
        <a:stretch/>
      </xdr:blipFill>
      <xdr:spPr>
        <a:xfrm>
          <a:off x="28813124" y="91420156"/>
          <a:ext cx="2976563" cy="2905695"/>
        </a:xfrm>
        <a:prstGeom prst="rect">
          <a:avLst/>
        </a:prstGeom>
      </xdr:spPr>
    </xdr:pic>
    <xdr:clientData/>
  </xdr:twoCellAnchor>
  <xdr:twoCellAnchor editAs="oneCell">
    <xdr:from>
      <xdr:col>8</xdr:col>
      <xdr:colOff>1221808</xdr:colOff>
      <xdr:row>312</xdr:row>
      <xdr:rowOff>79375</xdr:rowOff>
    </xdr:from>
    <xdr:to>
      <xdr:col>10</xdr:col>
      <xdr:colOff>1808615</xdr:colOff>
      <xdr:row>314</xdr:row>
      <xdr:rowOff>249391</xdr:rowOff>
    </xdr:to>
    <xdr:pic>
      <xdr:nvPicPr>
        <xdr:cNvPr id="10" name="Imagen 9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400000"/>
                  </a14:imgEffect>
                </a14:imgLayer>
              </a14:imgProps>
            </a:ext>
          </a:extLst>
        </a:blip>
        <a:srcRect t="33191" r="15695"/>
        <a:stretch/>
      </xdr:blipFill>
      <xdr:spPr>
        <a:xfrm>
          <a:off x="24895402" y="89931875"/>
          <a:ext cx="3702276" cy="765329"/>
        </a:xfrm>
        <a:prstGeom prst="rect">
          <a:avLst/>
        </a:prstGeom>
      </xdr:spPr>
    </xdr:pic>
    <xdr:clientData/>
  </xdr:twoCellAnchor>
  <xdr:twoCellAnchor editAs="oneCell">
    <xdr:from>
      <xdr:col>13</xdr:col>
      <xdr:colOff>1230312</xdr:colOff>
      <xdr:row>311</xdr:row>
      <xdr:rowOff>39688</xdr:rowOff>
    </xdr:from>
    <xdr:to>
      <xdr:col>15</xdr:col>
      <xdr:colOff>575468</xdr:colOff>
      <xdr:row>314</xdr:row>
      <xdr:rowOff>260488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rcRect t="11366" b="5398"/>
        <a:stretch/>
      </xdr:blipFill>
      <xdr:spPr>
        <a:xfrm>
          <a:off x="33377187" y="89594532"/>
          <a:ext cx="3393281" cy="1113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BL1653"/>
  <sheetViews>
    <sheetView showGridLines="0" tabSelected="1" zoomScale="48" zoomScaleNormal="48" zoomScaleSheetLayoutView="42" workbookViewId="0">
      <pane ySplit="10" topLeftCell="A299" activePane="bottomLeft" state="frozen"/>
      <selection pane="bottomLeft" activeCell="N140" sqref="A140:N143"/>
    </sheetView>
  </sheetViews>
  <sheetFormatPr baseColWidth="10" defaultColWidth="11.42578125" defaultRowHeight="15" x14ac:dyDescent="0.2"/>
  <cols>
    <col min="1" max="1" width="12.85546875" style="8" customWidth="1"/>
    <col min="2" max="2" width="66.7109375" style="7" customWidth="1"/>
    <col min="3" max="3" width="17.42578125" style="7" customWidth="1"/>
    <col min="4" max="4" width="92.140625" style="7" customWidth="1"/>
    <col min="5" max="5" width="78.7109375" style="7" customWidth="1"/>
    <col min="6" max="6" width="35.5703125" style="9" customWidth="1"/>
    <col min="7" max="7" width="27.28515625" style="9" customWidth="1"/>
    <col min="8" max="8" width="24" style="19" customWidth="1"/>
    <col min="9" max="9" width="23.85546875" style="21" customWidth="1"/>
    <col min="10" max="10" width="22.8554687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90" customWidth="1"/>
    <col min="18" max="18" width="27" style="100" customWidth="1"/>
    <col min="19" max="19" width="35" style="100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19" s="11" customFormat="1" ht="42" customHeight="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11" customFormat="1" ht="18" customHeight="1" x14ac:dyDescent="0.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</row>
    <row r="3" spans="1:19" s="11" customFormat="1" ht="32.25" customHeight="1" x14ac:dyDescent="0.2">
      <c r="A3" s="74"/>
      <c r="B3" s="74"/>
      <c r="C3" s="74"/>
      <c r="D3" s="74"/>
      <c r="E3" s="74"/>
      <c r="F3" s="74"/>
      <c r="G3" s="74"/>
      <c r="H3" s="74"/>
      <c r="I3" s="74"/>
      <c r="J3" s="75"/>
      <c r="K3" s="74"/>
      <c r="L3" s="74"/>
      <c r="M3" s="74"/>
      <c r="N3" s="74"/>
      <c r="O3" s="74"/>
      <c r="P3" s="74"/>
      <c r="Q3" s="74"/>
      <c r="R3" s="74"/>
      <c r="S3" s="74"/>
    </row>
    <row r="4" spans="1:19" s="11" customFormat="1" ht="71.25" customHeight="1" x14ac:dyDescent="0.2">
      <c r="A4" s="195" t="s">
        <v>95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</row>
    <row r="5" spans="1:19" s="11" customFormat="1" ht="61.5" customHeight="1" x14ac:dyDescent="0.2">
      <c r="A5" s="196" t="s">
        <v>42</v>
      </c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</row>
    <row r="6" spans="1:19" s="11" customFormat="1" ht="15.75" x14ac:dyDescent="0.2">
      <c r="A6" s="27"/>
      <c r="B6" s="27"/>
      <c r="C6" s="27"/>
      <c r="D6" s="27"/>
      <c r="E6" s="27"/>
      <c r="F6" s="27"/>
      <c r="G6" s="76"/>
      <c r="H6" s="77"/>
      <c r="I6" s="78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11" customFormat="1" ht="43.5" customHeight="1" thickBot="1" x14ac:dyDescent="0.25">
      <c r="A7" s="198" t="s">
        <v>406</v>
      </c>
      <c r="B7" s="199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200"/>
    </row>
    <row r="8" spans="1:19" s="11" customFormat="1" ht="54" customHeight="1" thickBot="1" x14ac:dyDescent="0.25">
      <c r="A8" s="185" t="s">
        <v>17</v>
      </c>
      <c r="B8" s="183" t="s">
        <v>14</v>
      </c>
      <c r="C8" s="183" t="s">
        <v>39</v>
      </c>
      <c r="D8" s="183" t="s">
        <v>19</v>
      </c>
      <c r="E8" s="183" t="s">
        <v>27</v>
      </c>
      <c r="F8" s="183" t="s">
        <v>18</v>
      </c>
      <c r="G8" s="187" t="s">
        <v>15</v>
      </c>
      <c r="H8" s="189" t="s">
        <v>10</v>
      </c>
      <c r="I8" s="201" t="s">
        <v>8</v>
      </c>
      <c r="J8" s="201"/>
      <c r="K8" s="202"/>
      <c r="L8" s="202"/>
      <c r="M8" s="202"/>
      <c r="N8" s="202"/>
      <c r="O8" s="144"/>
      <c r="P8" s="125"/>
      <c r="Q8" s="203" t="s">
        <v>1</v>
      </c>
      <c r="R8" s="204"/>
      <c r="S8" s="182" t="s">
        <v>16</v>
      </c>
    </row>
    <row r="9" spans="1:19" s="11" customFormat="1" ht="63.75" customHeight="1" x14ac:dyDescent="0.2">
      <c r="A9" s="186"/>
      <c r="B9" s="184"/>
      <c r="C9" s="184"/>
      <c r="D9" s="184"/>
      <c r="E9" s="184"/>
      <c r="F9" s="184"/>
      <c r="G9" s="188"/>
      <c r="H9" s="190"/>
      <c r="I9" s="179" t="s">
        <v>12</v>
      </c>
      <c r="J9" s="179"/>
      <c r="K9" s="193" t="s">
        <v>192</v>
      </c>
      <c r="L9" s="180" t="s">
        <v>13</v>
      </c>
      <c r="M9" s="181"/>
      <c r="N9" s="187" t="s">
        <v>11</v>
      </c>
      <c r="O9" s="193" t="s">
        <v>190</v>
      </c>
      <c r="P9" s="187" t="s">
        <v>49</v>
      </c>
      <c r="Q9" s="205" t="s">
        <v>3</v>
      </c>
      <c r="R9" s="182" t="s">
        <v>0</v>
      </c>
      <c r="S9" s="182"/>
    </row>
    <row r="10" spans="1:19" s="11" customFormat="1" ht="76.5" customHeight="1" thickBot="1" x14ac:dyDescent="0.25">
      <c r="A10" s="186"/>
      <c r="B10" s="184"/>
      <c r="C10" s="197"/>
      <c r="D10" s="197"/>
      <c r="E10" s="197"/>
      <c r="F10" s="197"/>
      <c r="G10" s="188"/>
      <c r="H10" s="191"/>
      <c r="I10" s="120" t="s">
        <v>4</v>
      </c>
      <c r="J10" s="121" t="s">
        <v>5</v>
      </c>
      <c r="K10" s="194"/>
      <c r="L10" s="122" t="s">
        <v>6</v>
      </c>
      <c r="M10" s="123" t="s">
        <v>7</v>
      </c>
      <c r="N10" s="192"/>
      <c r="O10" s="194"/>
      <c r="P10" s="192"/>
      <c r="Q10" s="205"/>
      <c r="R10" s="182"/>
      <c r="S10" s="182"/>
    </row>
    <row r="11" spans="1:19" s="11" customFormat="1" ht="31.5" x14ac:dyDescent="0.2">
      <c r="A11" s="172" t="s">
        <v>21</v>
      </c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4"/>
    </row>
    <row r="12" spans="1:19" s="11" customFormat="1" ht="21" x14ac:dyDescent="0.35">
      <c r="A12" s="47">
        <v>1</v>
      </c>
      <c r="B12" s="37" t="s">
        <v>59</v>
      </c>
      <c r="C12" s="37" t="s">
        <v>41</v>
      </c>
      <c r="D12" s="37" t="s">
        <v>21</v>
      </c>
      <c r="E12" s="37" t="s">
        <v>100</v>
      </c>
      <c r="F12" s="38" t="s">
        <v>25</v>
      </c>
      <c r="G12" s="164">
        <v>55000</v>
      </c>
      <c r="H12" s="126">
        <v>2782.15</v>
      </c>
      <c r="I12" s="126">
        <f t="shared" ref="I12:I17" si="0">G12*2.87/100</f>
        <v>1578.5</v>
      </c>
      <c r="J12" s="126">
        <f>G12*7.1/100</f>
        <v>3905</v>
      </c>
      <c r="K12" s="126">
        <f t="shared" ref="K12:K19" si="1">G12*1.15%</f>
        <v>632.5</v>
      </c>
      <c r="L12" s="126">
        <f t="shared" ref="L12:L19" si="2">G12*3.04%</f>
        <v>1672</v>
      </c>
      <c r="M12" s="126">
        <f t="shared" ref="M12:M19" si="3">G12*7.09%</f>
        <v>3899.5000000000005</v>
      </c>
      <c r="N12" s="126"/>
      <c r="O12" s="126">
        <v>25</v>
      </c>
      <c r="P12" s="126">
        <v>6270.58</v>
      </c>
      <c r="Q12" s="126">
        <f t="shared" ref="Q12:Q20" si="4">H12+I12+L12+N12+P12+O12</f>
        <v>12328.23</v>
      </c>
      <c r="R12" s="126">
        <f t="shared" ref="R12:R20" si="5">J12+K12+M12</f>
        <v>8437</v>
      </c>
      <c r="S12" s="126">
        <f t="shared" ref="S12:S17" si="6">G12-Q12</f>
        <v>42671.770000000004</v>
      </c>
    </row>
    <row r="13" spans="1:19" s="11" customFormat="1" ht="21" x14ac:dyDescent="0.35">
      <c r="A13" s="47">
        <v>2</v>
      </c>
      <c r="B13" s="37" t="s">
        <v>82</v>
      </c>
      <c r="C13" s="37" t="s">
        <v>41</v>
      </c>
      <c r="D13" s="37" t="s">
        <v>21</v>
      </c>
      <c r="E13" s="37" t="s">
        <v>83</v>
      </c>
      <c r="F13" s="38" t="s">
        <v>269</v>
      </c>
      <c r="G13" s="164">
        <v>55000</v>
      </c>
      <c r="H13" s="39">
        <v>2089.3599999999997</v>
      </c>
      <c r="I13" s="126">
        <f t="shared" si="0"/>
        <v>1578.5</v>
      </c>
      <c r="J13" s="126">
        <f>G13*7.1/100</f>
        <v>3905</v>
      </c>
      <c r="K13" s="126">
        <f t="shared" si="1"/>
        <v>632.5</v>
      </c>
      <c r="L13" s="126">
        <f t="shared" si="2"/>
        <v>1672</v>
      </c>
      <c r="M13" s="126">
        <f t="shared" si="3"/>
        <v>3899.5000000000005</v>
      </c>
      <c r="N13" s="126">
        <v>3430.92</v>
      </c>
      <c r="O13" s="126">
        <v>25</v>
      </c>
      <c r="P13" s="52">
        <v>1200</v>
      </c>
      <c r="Q13" s="126">
        <f t="shared" si="4"/>
        <v>9995.7799999999988</v>
      </c>
      <c r="R13" s="126">
        <f t="shared" si="5"/>
        <v>8437</v>
      </c>
      <c r="S13" s="126">
        <f t="shared" si="6"/>
        <v>45004.22</v>
      </c>
    </row>
    <row r="14" spans="1:19" s="11" customFormat="1" ht="21" x14ac:dyDescent="0.35">
      <c r="A14" s="47">
        <v>3</v>
      </c>
      <c r="B14" s="37" t="s">
        <v>121</v>
      </c>
      <c r="C14" s="37" t="s">
        <v>41</v>
      </c>
      <c r="D14" s="37" t="s">
        <v>21</v>
      </c>
      <c r="E14" s="37" t="s">
        <v>122</v>
      </c>
      <c r="F14" s="38" t="s">
        <v>269</v>
      </c>
      <c r="G14" s="164">
        <v>55000</v>
      </c>
      <c r="H14" s="39">
        <v>2045.04</v>
      </c>
      <c r="I14" s="126">
        <f t="shared" si="0"/>
        <v>1578.5</v>
      </c>
      <c r="J14" s="126">
        <f>G14*7.1/100</f>
        <v>3905</v>
      </c>
      <c r="K14" s="126">
        <f t="shared" si="1"/>
        <v>632.5</v>
      </c>
      <c r="L14" s="126">
        <f t="shared" si="2"/>
        <v>1672</v>
      </c>
      <c r="M14" s="126">
        <f t="shared" si="3"/>
        <v>3899.5000000000005</v>
      </c>
      <c r="N14" s="126">
        <v>3430.92</v>
      </c>
      <c r="O14" s="126">
        <v>25</v>
      </c>
      <c r="P14" s="52">
        <v>4113.3600000000006</v>
      </c>
      <c r="Q14" s="126">
        <f t="shared" si="4"/>
        <v>12864.82</v>
      </c>
      <c r="R14" s="126">
        <f t="shared" si="5"/>
        <v>8437</v>
      </c>
      <c r="S14" s="126">
        <f t="shared" si="6"/>
        <v>42135.18</v>
      </c>
    </row>
    <row r="15" spans="1:19" s="11" customFormat="1" ht="21" x14ac:dyDescent="0.35">
      <c r="A15" s="47">
        <v>4</v>
      </c>
      <c r="B15" s="37" t="s">
        <v>168</v>
      </c>
      <c r="C15" s="37" t="s">
        <v>41</v>
      </c>
      <c r="D15" s="37" t="s">
        <v>21</v>
      </c>
      <c r="E15" s="37" t="s">
        <v>44</v>
      </c>
      <c r="F15" s="38" t="s">
        <v>25</v>
      </c>
      <c r="G15" s="164">
        <v>40000</v>
      </c>
      <c r="H15" s="39">
        <v>442.65</v>
      </c>
      <c r="I15" s="126">
        <f t="shared" si="0"/>
        <v>1148</v>
      </c>
      <c r="J15" s="126">
        <f>G15*7.1/100</f>
        <v>2840</v>
      </c>
      <c r="K15" s="126">
        <f t="shared" si="1"/>
        <v>460</v>
      </c>
      <c r="L15" s="126">
        <f t="shared" si="2"/>
        <v>1216</v>
      </c>
      <c r="M15" s="126">
        <f t="shared" si="3"/>
        <v>2836</v>
      </c>
      <c r="N15" s="126"/>
      <c r="O15" s="126">
        <v>25</v>
      </c>
      <c r="P15" s="52">
        <v>3270.58</v>
      </c>
      <c r="Q15" s="126">
        <f t="shared" si="4"/>
        <v>6102.23</v>
      </c>
      <c r="R15" s="126">
        <f t="shared" si="5"/>
        <v>6136</v>
      </c>
      <c r="S15" s="126">
        <f t="shared" si="6"/>
        <v>33897.770000000004</v>
      </c>
    </row>
    <row r="16" spans="1:19" s="11" customFormat="1" ht="21" x14ac:dyDescent="0.35">
      <c r="A16" s="47">
        <v>5</v>
      </c>
      <c r="B16" s="37" t="s">
        <v>202</v>
      </c>
      <c r="C16" s="130" t="s">
        <v>41</v>
      </c>
      <c r="D16" s="37" t="s">
        <v>21</v>
      </c>
      <c r="E16" s="37" t="s">
        <v>292</v>
      </c>
      <c r="F16" s="38" t="s">
        <v>25</v>
      </c>
      <c r="G16" s="164">
        <v>30000</v>
      </c>
      <c r="H16" s="126"/>
      <c r="I16" s="126">
        <f t="shared" si="0"/>
        <v>861</v>
      </c>
      <c r="J16" s="126">
        <f>+G16*7.1%</f>
        <v>2130</v>
      </c>
      <c r="K16" s="126">
        <f t="shared" si="1"/>
        <v>345</v>
      </c>
      <c r="L16" s="126">
        <f t="shared" si="2"/>
        <v>912</v>
      </c>
      <c r="M16" s="126">
        <f t="shared" si="3"/>
        <v>2127</v>
      </c>
      <c r="N16" s="126"/>
      <c r="O16" s="126">
        <v>25</v>
      </c>
      <c r="P16" s="126">
        <v>10849.81</v>
      </c>
      <c r="Q16" s="126">
        <f t="shared" si="4"/>
        <v>12647.81</v>
      </c>
      <c r="R16" s="126">
        <f t="shared" si="5"/>
        <v>4602</v>
      </c>
      <c r="S16" s="126">
        <f>G16-Q16</f>
        <v>17352.190000000002</v>
      </c>
    </row>
    <row r="17" spans="1:41" s="11" customFormat="1" ht="21" x14ac:dyDescent="0.35">
      <c r="A17" s="47">
        <v>6</v>
      </c>
      <c r="B17" s="37" t="s">
        <v>275</v>
      </c>
      <c r="C17" s="37" t="s">
        <v>41</v>
      </c>
      <c r="D17" s="37" t="s">
        <v>21</v>
      </c>
      <c r="E17" s="37" t="s">
        <v>229</v>
      </c>
      <c r="F17" s="38" t="s">
        <v>25</v>
      </c>
      <c r="G17" s="164">
        <v>32000</v>
      </c>
      <c r="H17" s="39"/>
      <c r="I17" s="126">
        <f t="shared" si="0"/>
        <v>918.4</v>
      </c>
      <c r="J17" s="126">
        <f>+G17*7.1%</f>
        <v>2272</v>
      </c>
      <c r="K17" s="126">
        <f t="shared" si="1"/>
        <v>368</v>
      </c>
      <c r="L17" s="126">
        <f t="shared" si="2"/>
        <v>972.8</v>
      </c>
      <c r="M17" s="126">
        <f t="shared" si="3"/>
        <v>2268.8000000000002</v>
      </c>
      <c r="N17" s="126"/>
      <c r="O17" s="126">
        <v>25</v>
      </c>
      <c r="P17" s="52">
        <v>12584.82</v>
      </c>
      <c r="Q17" s="126">
        <f t="shared" si="4"/>
        <v>14501.02</v>
      </c>
      <c r="R17" s="126">
        <f t="shared" si="5"/>
        <v>4908.8</v>
      </c>
      <c r="S17" s="126">
        <f t="shared" si="6"/>
        <v>17498.98</v>
      </c>
    </row>
    <row r="18" spans="1:41" s="11" customFormat="1" ht="21" x14ac:dyDescent="0.35">
      <c r="A18" s="47">
        <v>7</v>
      </c>
      <c r="B18" s="37" t="s">
        <v>310</v>
      </c>
      <c r="C18" s="130" t="s">
        <v>41</v>
      </c>
      <c r="D18" s="37" t="s">
        <v>21</v>
      </c>
      <c r="E18" s="37" t="s">
        <v>229</v>
      </c>
      <c r="F18" s="38" t="s">
        <v>25</v>
      </c>
      <c r="G18" s="164">
        <v>35000</v>
      </c>
      <c r="H18" s="126"/>
      <c r="I18" s="126">
        <f>+G18*2.87%</f>
        <v>1004.5</v>
      </c>
      <c r="J18" s="126">
        <f>+G18*7.1%</f>
        <v>2485</v>
      </c>
      <c r="K18" s="126">
        <f t="shared" si="1"/>
        <v>402.5</v>
      </c>
      <c r="L18" s="126">
        <f t="shared" si="2"/>
        <v>1064</v>
      </c>
      <c r="M18" s="126">
        <f t="shared" si="3"/>
        <v>2481.5</v>
      </c>
      <c r="N18" s="126"/>
      <c r="O18" s="126">
        <v>25</v>
      </c>
      <c r="P18" s="126">
        <v>2459</v>
      </c>
      <c r="Q18" s="126">
        <f t="shared" si="4"/>
        <v>4552.5</v>
      </c>
      <c r="R18" s="126">
        <f t="shared" si="5"/>
        <v>5369</v>
      </c>
      <c r="S18" s="126">
        <f>G18-Q18</f>
        <v>30447.5</v>
      </c>
    </row>
    <row r="19" spans="1:41" s="11" customFormat="1" ht="21" x14ac:dyDescent="0.35">
      <c r="A19" s="47">
        <v>8</v>
      </c>
      <c r="B19" s="37" t="s">
        <v>305</v>
      </c>
      <c r="C19" s="130" t="s">
        <v>41</v>
      </c>
      <c r="D19" s="37" t="s">
        <v>21</v>
      </c>
      <c r="E19" s="37" t="s">
        <v>229</v>
      </c>
      <c r="F19" s="38" t="s">
        <v>25</v>
      </c>
      <c r="G19" s="164">
        <v>32000</v>
      </c>
      <c r="H19" s="126"/>
      <c r="I19" s="126">
        <f>+G19*2.87%</f>
        <v>918.4</v>
      </c>
      <c r="J19" s="126">
        <f>+G19*7.1%</f>
        <v>2272</v>
      </c>
      <c r="K19" s="126">
        <f t="shared" si="1"/>
        <v>368</v>
      </c>
      <c r="L19" s="126">
        <f t="shared" si="2"/>
        <v>972.8</v>
      </c>
      <c r="M19" s="126">
        <f t="shared" si="3"/>
        <v>2268.8000000000002</v>
      </c>
      <c r="N19" s="126"/>
      <c r="O19" s="126">
        <v>25</v>
      </c>
      <c r="P19" s="126"/>
      <c r="Q19" s="126">
        <f t="shared" si="4"/>
        <v>1916.1999999999998</v>
      </c>
      <c r="R19" s="126">
        <f t="shared" si="5"/>
        <v>4908.8</v>
      </c>
      <c r="S19" s="126">
        <f>G19-Q19</f>
        <v>30083.8</v>
      </c>
    </row>
    <row r="20" spans="1:41" s="165" customFormat="1" ht="21" x14ac:dyDescent="0.35">
      <c r="A20" s="47">
        <v>9</v>
      </c>
      <c r="B20" s="161" t="s">
        <v>377</v>
      </c>
      <c r="C20" s="161" t="s">
        <v>41</v>
      </c>
      <c r="D20" s="37" t="s">
        <v>21</v>
      </c>
      <c r="E20" s="37" t="s">
        <v>292</v>
      </c>
      <c r="F20" s="38" t="s">
        <v>25</v>
      </c>
      <c r="G20" s="163">
        <v>35000</v>
      </c>
      <c r="H20" s="163"/>
      <c r="I20" s="163">
        <f>G20*2.87/100</f>
        <v>1004.5</v>
      </c>
      <c r="J20" s="163">
        <f>G20*7.1/100</f>
        <v>2485</v>
      </c>
      <c r="K20" s="163">
        <f>G20*1.15/100</f>
        <v>402.5</v>
      </c>
      <c r="L20" s="163">
        <f>G20*3.04/100</f>
        <v>1064</v>
      </c>
      <c r="M20" s="163">
        <f>+G20*7.09%</f>
        <v>2481.5</v>
      </c>
      <c r="N20" s="162"/>
      <c r="O20" s="162">
        <v>25</v>
      </c>
      <c r="P20" s="162">
        <v>0</v>
      </c>
      <c r="Q20" s="164">
        <f t="shared" si="4"/>
        <v>2093.5</v>
      </c>
      <c r="R20" s="164">
        <f t="shared" si="5"/>
        <v>5369</v>
      </c>
      <c r="S20" s="126">
        <f>G20-Q20</f>
        <v>32906.5</v>
      </c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</row>
    <row r="21" spans="1:41" s="165" customFormat="1" ht="21" x14ac:dyDescent="0.35">
      <c r="A21" s="47">
        <v>10</v>
      </c>
      <c r="B21" s="161" t="s">
        <v>402</v>
      </c>
      <c r="C21" s="161" t="s">
        <v>41</v>
      </c>
      <c r="D21" s="37" t="s">
        <v>21</v>
      </c>
      <c r="E21" s="37" t="s">
        <v>292</v>
      </c>
      <c r="F21" s="38" t="s">
        <v>25</v>
      </c>
      <c r="G21" s="163">
        <v>35000</v>
      </c>
      <c r="H21" s="163"/>
      <c r="I21" s="163">
        <f>G21*2.87/100</f>
        <v>1004.5</v>
      </c>
      <c r="J21" s="163">
        <f>G21*7.1/100</f>
        <v>2485</v>
      </c>
      <c r="K21" s="163">
        <f>G21*1.15/100</f>
        <v>402.5</v>
      </c>
      <c r="L21" s="163">
        <f>G21*3.04/100</f>
        <v>1064</v>
      </c>
      <c r="M21" s="163">
        <f>+G21*7.09%</f>
        <v>2481.5</v>
      </c>
      <c r="N21" s="162"/>
      <c r="O21" s="162">
        <v>25</v>
      </c>
      <c r="P21" s="162">
        <v>0</v>
      </c>
      <c r="Q21" s="164">
        <f t="shared" ref="Q21" si="7">H21+I21+L21+N21+P21+O21</f>
        <v>2093.5</v>
      </c>
      <c r="R21" s="164">
        <f t="shared" ref="R21" si="8">J21+K21+M21</f>
        <v>5369</v>
      </c>
      <c r="S21" s="126">
        <f>G21-Q21</f>
        <v>32906.5</v>
      </c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</row>
    <row r="22" spans="1:41" s="11" customFormat="1" ht="28.5" customHeight="1" thickBot="1" x14ac:dyDescent="0.25">
      <c r="A22" s="175" t="s">
        <v>26</v>
      </c>
      <c r="B22" s="175"/>
      <c r="C22" s="175"/>
      <c r="D22" s="175"/>
      <c r="E22" s="175"/>
      <c r="F22" s="38"/>
      <c r="G22" s="82">
        <f>SUM(G12:G21)</f>
        <v>404000</v>
      </c>
      <c r="H22" s="82">
        <f t="shared" ref="H22:S22" si="9">SUM(H12:H21)</f>
        <v>7359.2</v>
      </c>
      <c r="I22" s="82">
        <f t="shared" si="9"/>
        <v>11594.8</v>
      </c>
      <c r="J22" s="82">
        <f t="shared" si="9"/>
        <v>28684</v>
      </c>
      <c r="K22" s="82">
        <f t="shared" si="9"/>
        <v>4646</v>
      </c>
      <c r="L22" s="82">
        <f t="shared" si="9"/>
        <v>12281.599999999999</v>
      </c>
      <c r="M22" s="82">
        <f t="shared" si="9"/>
        <v>28643.599999999999</v>
      </c>
      <c r="N22" s="82">
        <f t="shared" si="9"/>
        <v>6861.84</v>
      </c>
      <c r="O22" s="82">
        <f t="shared" si="9"/>
        <v>250</v>
      </c>
      <c r="P22" s="82">
        <f t="shared" si="9"/>
        <v>40748.15</v>
      </c>
      <c r="Q22" s="82">
        <f t="shared" si="9"/>
        <v>79095.59</v>
      </c>
      <c r="R22" s="82">
        <f t="shared" si="9"/>
        <v>61973.600000000006</v>
      </c>
      <c r="S22" s="82">
        <f t="shared" si="9"/>
        <v>324904.41000000003</v>
      </c>
    </row>
    <row r="23" spans="1:41" s="11" customFormat="1" ht="36" customHeight="1" x14ac:dyDescent="0.2">
      <c r="A23" s="172" t="s">
        <v>37</v>
      </c>
      <c r="B23" s="173"/>
      <c r="C23" s="173"/>
      <c r="D23" s="173"/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4"/>
    </row>
    <row r="24" spans="1:41" s="11" customFormat="1" ht="21" x14ac:dyDescent="0.35">
      <c r="A24" s="47">
        <v>11</v>
      </c>
      <c r="B24" s="37" t="s">
        <v>151</v>
      </c>
      <c r="C24" s="37" t="s">
        <v>41</v>
      </c>
      <c r="D24" s="37" t="s">
        <v>37</v>
      </c>
      <c r="E24" s="37" t="s">
        <v>240</v>
      </c>
      <c r="F24" s="38" t="s">
        <v>269</v>
      </c>
      <c r="G24" s="50">
        <v>130000</v>
      </c>
      <c r="H24" s="39">
        <v>19162.189999999999</v>
      </c>
      <c r="I24" s="126">
        <f>G24*2.87/100</f>
        <v>3731</v>
      </c>
      <c r="J24" s="126">
        <f>G24*7.1/100</f>
        <v>9230</v>
      </c>
      <c r="K24" s="126">
        <f>G24*1.15%</f>
        <v>1495</v>
      </c>
      <c r="L24" s="126">
        <f>G24*3.04%</f>
        <v>3952</v>
      </c>
      <c r="M24" s="126">
        <f>G24*7.09%</f>
        <v>9217</v>
      </c>
      <c r="N24" s="126"/>
      <c r="O24" s="126">
        <v>25</v>
      </c>
      <c r="P24" s="45">
        <v>3838.86</v>
      </c>
      <c r="Q24" s="126">
        <f>H24+I24+L24+N24+P24+O24</f>
        <v>30709.05</v>
      </c>
      <c r="R24" s="126">
        <f>J24+K24+M24</f>
        <v>19942</v>
      </c>
      <c r="S24" s="126">
        <f>G24-Q24</f>
        <v>99290.95</v>
      </c>
    </row>
    <row r="25" spans="1:41" s="11" customFormat="1" ht="21" x14ac:dyDescent="0.35">
      <c r="A25" s="47">
        <v>12</v>
      </c>
      <c r="B25" s="37" t="s">
        <v>53</v>
      </c>
      <c r="C25" s="37" t="s">
        <v>41</v>
      </c>
      <c r="D25" s="37" t="s">
        <v>37</v>
      </c>
      <c r="E25" s="37" t="s">
        <v>44</v>
      </c>
      <c r="F25" s="38" t="s">
        <v>269</v>
      </c>
      <c r="G25" s="126">
        <v>35000</v>
      </c>
      <c r="H25" s="126"/>
      <c r="I25" s="126">
        <f>G25*2.87/100</f>
        <v>1004.5</v>
      </c>
      <c r="J25" s="126">
        <f>G25*7.1/100</f>
        <v>2485</v>
      </c>
      <c r="K25" s="126">
        <f>G25*1.15%</f>
        <v>402.5</v>
      </c>
      <c r="L25" s="126">
        <f>G25*3.04%</f>
        <v>1064</v>
      </c>
      <c r="M25" s="126">
        <f>G25*7.09%</f>
        <v>2481.5</v>
      </c>
      <c r="N25" s="126"/>
      <c r="O25" s="126">
        <v>25</v>
      </c>
      <c r="P25" s="126">
        <v>100</v>
      </c>
      <c r="Q25" s="126">
        <f>H25+I25+L25+N25+P25+O25</f>
        <v>2193.5</v>
      </c>
      <c r="R25" s="126">
        <f>J25+K25+M25</f>
        <v>5369</v>
      </c>
      <c r="S25" s="126">
        <f>G25-Q25</f>
        <v>32806.5</v>
      </c>
    </row>
    <row r="26" spans="1:41" s="11" customFormat="1" ht="21" x14ac:dyDescent="0.35">
      <c r="A26" s="47">
        <v>13</v>
      </c>
      <c r="B26" s="37" t="s">
        <v>217</v>
      </c>
      <c r="C26" s="37" t="s">
        <v>41</v>
      </c>
      <c r="D26" s="37" t="s">
        <v>37</v>
      </c>
      <c r="E26" s="37" t="s">
        <v>218</v>
      </c>
      <c r="F26" s="38" t="s">
        <v>25</v>
      </c>
      <c r="G26" s="126">
        <v>31000</v>
      </c>
      <c r="H26" s="126"/>
      <c r="I26" s="126">
        <f>G26*2.87/100</f>
        <v>889.7</v>
      </c>
      <c r="J26" s="126">
        <f>G26*7.1/100</f>
        <v>2201</v>
      </c>
      <c r="K26" s="126">
        <f>G26*1.15%</f>
        <v>356.5</v>
      </c>
      <c r="L26" s="126">
        <f>G26*3.04%</f>
        <v>942.4</v>
      </c>
      <c r="M26" s="126">
        <f>G26*7.09%</f>
        <v>2197.9</v>
      </c>
      <c r="N26" s="126"/>
      <c r="O26" s="126">
        <v>25</v>
      </c>
      <c r="P26" s="126">
        <v>4014.79</v>
      </c>
      <c r="Q26" s="126">
        <f>H26+I26+L26+N26+P26+O26</f>
        <v>5871.8899999999994</v>
      </c>
      <c r="R26" s="126">
        <f>J26+K26+M26</f>
        <v>4755.3999999999996</v>
      </c>
      <c r="S26" s="126">
        <f>G26-Q26</f>
        <v>25128.11</v>
      </c>
    </row>
    <row r="27" spans="1:41" s="11" customFormat="1" ht="21" x14ac:dyDescent="0.35">
      <c r="A27" s="47">
        <v>14</v>
      </c>
      <c r="B27" s="37" t="s">
        <v>336</v>
      </c>
      <c r="C27" s="130" t="s">
        <v>41</v>
      </c>
      <c r="D27" s="37" t="s">
        <v>37</v>
      </c>
      <c r="E27" s="37" t="s">
        <v>333</v>
      </c>
      <c r="F27" s="38" t="s">
        <v>25</v>
      </c>
      <c r="G27" s="128">
        <v>30000</v>
      </c>
      <c r="H27" s="128"/>
      <c r="I27" s="126">
        <f>+G27*2.87%</f>
        <v>861</v>
      </c>
      <c r="J27" s="126">
        <f>+G27*7.1%</f>
        <v>2130</v>
      </c>
      <c r="K27" s="126">
        <f>G27*1.15%</f>
        <v>345</v>
      </c>
      <c r="L27" s="126">
        <f>G27*3.04%</f>
        <v>912</v>
      </c>
      <c r="M27" s="126">
        <f>G27*7.09%</f>
        <v>2127</v>
      </c>
      <c r="N27" s="126"/>
      <c r="O27" s="126">
        <v>25</v>
      </c>
      <c r="P27" s="129"/>
      <c r="Q27" s="126">
        <f>H27+I27+L27+N27+P27+O27</f>
        <v>1798</v>
      </c>
      <c r="R27" s="126">
        <f>J27+K27+M27</f>
        <v>4602</v>
      </c>
      <c r="S27" s="126">
        <f>G27-Q27</f>
        <v>28202</v>
      </c>
    </row>
    <row r="28" spans="1:41" s="11" customFormat="1" ht="24.75" customHeight="1" thickBot="1" x14ac:dyDescent="0.25">
      <c r="A28" s="175" t="s">
        <v>26</v>
      </c>
      <c r="B28" s="175"/>
      <c r="C28" s="175"/>
      <c r="D28" s="175"/>
      <c r="E28" s="175"/>
      <c r="F28" s="38"/>
      <c r="G28" s="83">
        <f>SUM(G24:G27)</f>
        <v>226000</v>
      </c>
      <c r="H28" s="83">
        <f t="shared" ref="H28:S28" si="10">SUM(H24:H27)</f>
        <v>19162.189999999999</v>
      </c>
      <c r="I28" s="83">
        <f t="shared" si="10"/>
        <v>6486.2</v>
      </c>
      <c r="J28" s="83">
        <f t="shared" si="10"/>
        <v>16046</v>
      </c>
      <c r="K28" s="83">
        <f t="shared" si="10"/>
        <v>2599</v>
      </c>
      <c r="L28" s="83">
        <f t="shared" si="10"/>
        <v>6870.4</v>
      </c>
      <c r="M28" s="83">
        <f t="shared" si="10"/>
        <v>16023.4</v>
      </c>
      <c r="N28" s="83">
        <f t="shared" si="10"/>
        <v>0</v>
      </c>
      <c r="O28" s="83">
        <f>SUM(O24:O27)</f>
        <v>100</v>
      </c>
      <c r="P28" s="83">
        <f t="shared" si="10"/>
        <v>7953.65</v>
      </c>
      <c r="Q28" s="83">
        <f t="shared" si="10"/>
        <v>40572.44</v>
      </c>
      <c r="R28" s="83">
        <f t="shared" si="10"/>
        <v>34668.400000000001</v>
      </c>
      <c r="S28" s="83">
        <f t="shared" si="10"/>
        <v>185427.56</v>
      </c>
    </row>
    <row r="29" spans="1:41" s="11" customFormat="1" ht="36" customHeight="1" x14ac:dyDescent="0.2">
      <c r="A29" s="172" t="s">
        <v>45</v>
      </c>
      <c r="B29" s="173"/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4"/>
    </row>
    <row r="30" spans="1:41" s="11" customFormat="1" ht="25.5" customHeight="1" x14ac:dyDescent="0.35">
      <c r="A30" s="47">
        <v>15</v>
      </c>
      <c r="B30" s="37" t="s">
        <v>295</v>
      </c>
      <c r="C30" s="130" t="s">
        <v>41</v>
      </c>
      <c r="D30" s="37" t="s">
        <v>45</v>
      </c>
      <c r="E30" s="37" t="s">
        <v>207</v>
      </c>
      <c r="F30" s="38" t="s">
        <v>25</v>
      </c>
      <c r="G30" s="126">
        <v>15000</v>
      </c>
      <c r="H30" s="126"/>
      <c r="I30" s="126">
        <f>+G30*2.87%</f>
        <v>430.5</v>
      </c>
      <c r="J30" s="126">
        <f>+G30*7.1%</f>
        <v>1065</v>
      </c>
      <c r="K30" s="126">
        <f>G30*1.15%</f>
        <v>172.5</v>
      </c>
      <c r="L30" s="126">
        <f>G30*3.04%</f>
        <v>456</v>
      </c>
      <c r="M30" s="126">
        <f>G30*7.09%</f>
        <v>1063.5</v>
      </c>
      <c r="N30" s="126"/>
      <c r="O30" s="126">
        <v>25</v>
      </c>
      <c r="P30" s="126"/>
      <c r="Q30" s="126">
        <f>H30+I30+L30+N30+P30+O30</f>
        <v>911.5</v>
      </c>
      <c r="R30" s="126">
        <f>J30+K30+M30</f>
        <v>2301</v>
      </c>
      <c r="S30" s="126">
        <f>G30-Q30</f>
        <v>14088.5</v>
      </c>
    </row>
    <row r="31" spans="1:41" s="73" customFormat="1" ht="21" x14ac:dyDescent="0.35">
      <c r="A31" s="47">
        <v>16</v>
      </c>
      <c r="B31" s="37" t="s">
        <v>183</v>
      </c>
      <c r="C31" s="37" t="s">
        <v>41</v>
      </c>
      <c r="D31" s="37" t="s">
        <v>45</v>
      </c>
      <c r="E31" s="37" t="s">
        <v>46</v>
      </c>
      <c r="F31" s="38" t="s">
        <v>269</v>
      </c>
      <c r="G31" s="50">
        <v>55000</v>
      </c>
      <c r="H31" s="39">
        <v>2346.6800000000003</v>
      </c>
      <c r="I31" s="126">
        <f>G31*2.87/100</f>
        <v>1578.5</v>
      </c>
      <c r="J31" s="126">
        <f>G31*7.1/100</f>
        <v>3905</v>
      </c>
      <c r="K31" s="126">
        <f>G31*1.15%</f>
        <v>632.5</v>
      </c>
      <c r="L31" s="126">
        <f>G31*3.04%</f>
        <v>1672</v>
      </c>
      <c r="M31" s="126">
        <f>+G31*7.09%</f>
        <v>3899.5000000000005</v>
      </c>
      <c r="N31" s="126">
        <v>1715.46</v>
      </c>
      <c r="O31" s="126">
        <v>25</v>
      </c>
      <c r="P31" s="126">
        <v>2331.6</v>
      </c>
      <c r="Q31" s="126">
        <f>H31+I31+L31+N31+P31+O31</f>
        <v>9669.24</v>
      </c>
      <c r="R31" s="126">
        <f>+J31+K31+M31</f>
        <v>8437</v>
      </c>
      <c r="S31" s="126">
        <f>G31-Q31</f>
        <v>45330.76</v>
      </c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</row>
    <row r="32" spans="1:41" s="11" customFormat="1" ht="26.25" customHeight="1" thickBot="1" x14ac:dyDescent="0.25">
      <c r="A32" s="175" t="s">
        <v>26</v>
      </c>
      <c r="B32" s="175"/>
      <c r="C32" s="175"/>
      <c r="D32" s="175"/>
      <c r="E32" s="175"/>
      <c r="F32" s="38"/>
      <c r="G32" s="82">
        <f>SUM(G30:G31)</f>
        <v>70000</v>
      </c>
      <c r="H32" s="82">
        <f t="shared" ref="H32:S32" si="11">SUM(H30:H31)</f>
        <v>2346.6800000000003</v>
      </c>
      <c r="I32" s="82">
        <f t="shared" si="11"/>
        <v>2009</v>
      </c>
      <c r="J32" s="82">
        <f t="shared" si="11"/>
        <v>4970</v>
      </c>
      <c r="K32" s="82">
        <f t="shared" si="11"/>
        <v>805</v>
      </c>
      <c r="L32" s="82">
        <f t="shared" si="11"/>
        <v>2128</v>
      </c>
      <c r="M32" s="82">
        <f t="shared" si="11"/>
        <v>4963</v>
      </c>
      <c r="N32" s="82">
        <f t="shared" si="11"/>
        <v>1715.46</v>
      </c>
      <c r="O32" s="82">
        <f t="shared" si="11"/>
        <v>50</v>
      </c>
      <c r="P32" s="82">
        <f t="shared" si="11"/>
        <v>2331.6</v>
      </c>
      <c r="Q32" s="82">
        <f t="shared" si="11"/>
        <v>10580.74</v>
      </c>
      <c r="R32" s="82">
        <f t="shared" si="11"/>
        <v>10738</v>
      </c>
      <c r="S32" s="82">
        <f t="shared" si="11"/>
        <v>59419.26</v>
      </c>
    </row>
    <row r="33" spans="1:22" s="11" customFormat="1" ht="34.5" customHeight="1" x14ac:dyDescent="0.2">
      <c r="A33" s="172" t="s">
        <v>195</v>
      </c>
      <c r="B33" s="173"/>
      <c r="C33" s="173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4"/>
    </row>
    <row r="34" spans="1:22" s="11" customFormat="1" ht="21.75" customHeight="1" x14ac:dyDescent="0.35">
      <c r="A34" s="47">
        <v>17</v>
      </c>
      <c r="B34" s="37" t="s">
        <v>58</v>
      </c>
      <c r="C34" s="37" t="s">
        <v>41</v>
      </c>
      <c r="D34" s="37" t="s">
        <v>195</v>
      </c>
      <c r="E34" s="37" t="s">
        <v>44</v>
      </c>
      <c r="F34" s="38" t="s">
        <v>269</v>
      </c>
      <c r="G34" s="164">
        <v>45000</v>
      </c>
      <c r="H34" s="126">
        <v>1148.33</v>
      </c>
      <c r="I34" s="126">
        <f t="shared" ref="I34:I43" si="12">G34*2.87/100</f>
        <v>1291.5</v>
      </c>
      <c r="J34" s="126">
        <f t="shared" ref="J34:J43" si="13">G34*7.1/100</f>
        <v>3195</v>
      </c>
      <c r="K34" s="126">
        <f t="shared" ref="K34:K48" si="14">G34*1.15%</f>
        <v>517.5</v>
      </c>
      <c r="L34" s="126">
        <f t="shared" ref="L34:L48" si="15">G34*3.04%</f>
        <v>1368</v>
      </c>
      <c r="M34" s="126">
        <f t="shared" ref="M34:M48" si="16">G34*7.09%</f>
        <v>3190.5</v>
      </c>
      <c r="N34" s="126"/>
      <c r="O34" s="126">
        <v>25</v>
      </c>
      <c r="P34" s="126">
        <v>2200</v>
      </c>
      <c r="Q34" s="126">
        <f t="shared" ref="Q34:Q43" si="17">H34+I34+L34+N34+P34+O34</f>
        <v>6032.83</v>
      </c>
      <c r="R34" s="126">
        <f t="shared" ref="R34:R43" si="18">+J34+K34+M34</f>
        <v>6903</v>
      </c>
      <c r="S34" s="126">
        <f>G34-Q34</f>
        <v>38967.17</v>
      </c>
    </row>
    <row r="35" spans="1:22" s="11" customFormat="1" ht="21.75" customHeight="1" x14ac:dyDescent="0.35">
      <c r="A35" s="47">
        <v>18</v>
      </c>
      <c r="B35" s="37" t="s">
        <v>154</v>
      </c>
      <c r="C35" s="37" t="s">
        <v>41</v>
      </c>
      <c r="D35" s="37" t="s">
        <v>195</v>
      </c>
      <c r="E35" s="37" t="s">
        <v>155</v>
      </c>
      <c r="F35" s="38" t="s">
        <v>25</v>
      </c>
      <c r="G35" s="168">
        <v>55000</v>
      </c>
      <c r="H35" s="42">
        <v>2559.6799999999998</v>
      </c>
      <c r="I35" s="126">
        <f t="shared" si="12"/>
        <v>1578.5</v>
      </c>
      <c r="J35" s="126">
        <f t="shared" si="13"/>
        <v>3905</v>
      </c>
      <c r="K35" s="126">
        <f t="shared" si="14"/>
        <v>632.5</v>
      </c>
      <c r="L35" s="126">
        <f t="shared" si="15"/>
        <v>1672</v>
      </c>
      <c r="M35" s="126">
        <f t="shared" si="16"/>
        <v>3899.5000000000005</v>
      </c>
      <c r="N35" s="126"/>
      <c r="O35" s="126">
        <v>25</v>
      </c>
      <c r="P35" s="42">
        <v>1100</v>
      </c>
      <c r="Q35" s="126">
        <f t="shared" si="17"/>
        <v>6935.18</v>
      </c>
      <c r="R35" s="126">
        <f t="shared" si="18"/>
        <v>8437</v>
      </c>
      <c r="S35" s="126">
        <f t="shared" ref="S35:S43" si="19">G35-Q35</f>
        <v>48064.82</v>
      </c>
    </row>
    <row r="36" spans="1:22" s="11" customFormat="1" ht="21.75" customHeight="1" x14ac:dyDescent="0.35">
      <c r="A36" s="47">
        <v>19</v>
      </c>
      <c r="B36" s="37" t="s">
        <v>196</v>
      </c>
      <c r="C36" s="37" t="s">
        <v>41</v>
      </c>
      <c r="D36" s="37" t="s">
        <v>195</v>
      </c>
      <c r="E36" s="37" t="s">
        <v>197</v>
      </c>
      <c r="F36" s="38" t="s">
        <v>25</v>
      </c>
      <c r="G36" s="168">
        <v>50000</v>
      </c>
      <c r="H36" s="42">
        <v>1854</v>
      </c>
      <c r="I36" s="126">
        <f t="shared" si="12"/>
        <v>1435</v>
      </c>
      <c r="J36" s="126">
        <f t="shared" si="13"/>
        <v>3550</v>
      </c>
      <c r="K36" s="126">
        <f t="shared" si="14"/>
        <v>575</v>
      </c>
      <c r="L36" s="126">
        <f t="shared" si="15"/>
        <v>1520</v>
      </c>
      <c r="M36" s="126">
        <f t="shared" si="16"/>
        <v>3545.0000000000005</v>
      </c>
      <c r="N36" s="126"/>
      <c r="O36" s="126">
        <v>25</v>
      </c>
      <c r="P36" s="42">
        <v>1100</v>
      </c>
      <c r="Q36" s="126">
        <f t="shared" si="17"/>
        <v>5934</v>
      </c>
      <c r="R36" s="126">
        <f t="shared" si="18"/>
        <v>7670</v>
      </c>
      <c r="S36" s="126">
        <f t="shared" si="19"/>
        <v>44066</v>
      </c>
    </row>
    <row r="37" spans="1:22" s="11" customFormat="1" ht="21.75" customHeight="1" x14ac:dyDescent="0.35">
      <c r="A37" s="47">
        <v>20</v>
      </c>
      <c r="B37" s="37" t="s">
        <v>184</v>
      </c>
      <c r="C37" s="37" t="s">
        <v>41</v>
      </c>
      <c r="D37" s="37" t="s">
        <v>195</v>
      </c>
      <c r="E37" s="37" t="s">
        <v>185</v>
      </c>
      <c r="F37" s="38" t="s">
        <v>269</v>
      </c>
      <c r="G37" s="168">
        <v>75000</v>
      </c>
      <c r="H37" s="42">
        <v>5966.26</v>
      </c>
      <c r="I37" s="126">
        <f t="shared" si="12"/>
        <v>2152.5</v>
      </c>
      <c r="J37" s="126">
        <f t="shared" si="13"/>
        <v>5325</v>
      </c>
      <c r="K37" s="126">
        <f t="shared" si="14"/>
        <v>862.5</v>
      </c>
      <c r="L37" s="126">
        <f t="shared" si="15"/>
        <v>2280</v>
      </c>
      <c r="M37" s="126">
        <f t="shared" si="16"/>
        <v>5317.5</v>
      </c>
      <c r="N37" s="126">
        <v>1715.46</v>
      </c>
      <c r="O37" s="126">
        <v>25</v>
      </c>
      <c r="P37" s="42">
        <v>100</v>
      </c>
      <c r="Q37" s="126">
        <f t="shared" si="17"/>
        <v>12239.220000000001</v>
      </c>
      <c r="R37" s="126">
        <f t="shared" si="18"/>
        <v>11505</v>
      </c>
      <c r="S37" s="126">
        <f t="shared" si="19"/>
        <v>62760.78</v>
      </c>
    </row>
    <row r="38" spans="1:22" s="11" customFormat="1" ht="21.75" customHeight="1" x14ac:dyDescent="0.35">
      <c r="A38" s="47">
        <v>21</v>
      </c>
      <c r="B38" s="37" t="s">
        <v>272</v>
      </c>
      <c r="C38" s="37" t="s">
        <v>40</v>
      </c>
      <c r="D38" s="37" t="s">
        <v>195</v>
      </c>
      <c r="E38" s="37" t="s">
        <v>207</v>
      </c>
      <c r="F38" s="38" t="s">
        <v>25</v>
      </c>
      <c r="G38" s="168">
        <v>45000</v>
      </c>
      <c r="H38" s="42">
        <v>1148.33</v>
      </c>
      <c r="I38" s="126">
        <f t="shared" si="12"/>
        <v>1291.5</v>
      </c>
      <c r="J38" s="126">
        <f t="shared" si="13"/>
        <v>3195</v>
      </c>
      <c r="K38" s="126">
        <f t="shared" si="14"/>
        <v>517.5</v>
      </c>
      <c r="L38" s="126">
        <f t="shared" si="15"/>
        <v>1368</v>
      </c>
      <c r="M38" s="126">
        <f t="shared" si="16"/>
        <v>3190.5</v>
      </c>
      <c r="N38" s="126"/>
      <c r="O38" s="126">
        <v>25</v>
      </c>
      <c r="P38" s="42">
        <v>2670.58</v>
      </c>
      <c r="Q38" s="126">
        <f t="shared" si="17"/>
        <v>6503.41</v>
      </c>
      <c r="R38" s="126">
        <f t="shared" si="18"/>
        <v>6903</v>
      </c>
      <c r="S38" s="126">
        <f t="shared" si="19"/>
        <v>38496.589999999997</v>
      </c>
    </row>
    <row r="39" spans="1:22" s="11" customFormat="1" ht="21.75" customHeight="1" x14ac:dyDescent="0.35">
      <c r="A39" s="47">
        <v>22</v>
      </c>
      <c r="B39" s="37" t="s">
        <v>206</v>
      </c>
      <c r="C39" s="37" t="s">
        <v>41</v>
      </c>
      <c r="D39" s="37" t="s">
        <v>195</v>
      </c>
      <c r="E39" s="37" t="s">
        <v>207</v>
      </c>
      <c r="F39" s="38" t="s">
        <v>25</v>
      </c>
      <c r="G39" s="168">
        <v>40000</v>
      </c>
      <c r="H39" s="42">
        <v>442.65</v>
      </c>
      <c r="I39" s="126">
        <f t="shared" si="12"/>
        <v>1148</v>
      </c>
      <c r="J39" s="126">
        <f t="shared" si="13"/>
        <v>2840</v>
      </c>
      <c r="K39" s="126">
        <f t="shared" si="14"/>
        <v>460</v>
      </c>
      <c r="L39" s="126">
        <f t="shared" si="15"/>
        <v>1216</v>
      </c>
      <c r="M39" s="126">
        <f t="shared" si="16"/>
        <v>2836</v>
      </c>
      <c r="N39" s="126"/>
      <c r="O39" s="126">
        <v>25</v>
      </c>
      <c r="P39" s="42">
        <v>7041.07</v>
      </c>
      <c r="Q39" s="126">
        <f t="shared" si="17"/>
        <v>9872.7199999999993</v>
      </c>
      <c r="R39" s="126">
        <f t="shared" si="18"/>
        <v>6136</v>
      </c>
      <c r="S39" s="126">
        <f t="shared" si="19"/>
        <v>30127.279999999999</v>
      </c>
    </row>
    <row r="40" spans="1:22" s="11" customFormat="1" ht="21.75" customHeight="1" x14ac:dyDescent="0.35">
      <c r="A40" s="47">
        <v>23</v>
      </c>
      <c r="B40" s="37" t="s">
        <v>280</v>
      </c>
      <c r="C40" s="37" t="s">
        <v>41</v>
      </c>
      <c r="D40" s="37" t="s">
        <v>195</v>
      </c>
      <c r="E40" s="37" t="s">
        <v>207</v>
      </c>
      <c r="F40" s="38" t="s">
        <v>25</v>
      </c>
      <c r="G40" s="168">
        <v>35000</v>
      </c>
      <c r="H40" s="42"/>
      <c r="I40" s="126">
        <f t="shared" si="12"/>
        <v>1004.5</v>
      </c>
      <c r="J40" s="126">
        <f t="shared" si="13"/>
        <v>2485</v>
      </c>
      <c r="K40" s="126">
        <f t="shared" si="14"/>
        <v>402.5</v>
      </c>
      <c r="L40" s="126">
        <f t="shared" si="15"/>
        <v>1064</v>
      </c>
      <c r="M40" s="126">
        <f t="shared" si="16"/>
        <v>2481.5</v>
      </c>
      <c r="N40" s="126"/>
      <c r="O40" s="126">
        <v>25</v>
      </c>
      <c r="P40" s="42">
        <v>1600.16</v>
      </c>
      <c r="Q40" s="126">
        <f t="shared" si="17"/>
        <v>3693.66</v>
      </c>
      <c r="R40" s="126">
        <f t="shared" si="18"/>
        <v>5369</v>
      </c>
      <c r="S40" s="126">
        <f t="shared" si="19"/>
        <v>31306.34</v>
      </c>
    </row>
    <row r="41" spans="1:22" s="11" customFormat="1" ht="21.75" customHeight="1" x14ac:dyDescent="0.35">
      <c r="A41" s="47">
        <v>24</v>
      </c>
      <c r="B41" s="37" t="s">
        <v>389</v>
      </c>
      <c r="C41" s="37" t="s">
        <v>40</v>
      </c>
      <c r="D41" s="37" t="s">
        <v>195</v>
      </c>
      <c r="E41" s="37" t="s">
        <v>207</v>
      </c>
      <c r="F41" s="38" t="s">
        <v>25</v>
      </c>
      <c r="G41" s="168">
        <v>35000</v>
      </c>
      <c r="H41" s="42"/>
      <c r="I41" s="126">
        <f>G41*2.87/100</f>
        <v>1004.5</v>
      </c>
      <c r="J41" s="126">
        <f>G41*7.1/100</f>
        <v>2485</v>
      </c>
      <c r="K41" s="126">
        <f>G41*1.15%</f>
        <v>402.5</v>
      </c>
      <c r="L41" s="126">
        <f>G41*3.04%</f>
        <v>1064</v>
      </c>
      <c r="M41" s="126">
        <f>G41*7.09%</f>
        <v>2481.5</v>
      </c>
      <c r="N41" s="126"/>
      <c r="O41" s="126">
        <v>25</v>
      </c>
      <c r="P41" s="42"/>
      <c r="Q41" s="126">
        <f>H41+I41+L41+N41+P41+O41</f>
        <v>2093.5</v>
      </c>
      <c r="R41" s="126">
        <f>+J41+K41+M41</f>
        <v>5369</v>
      </c>
      <c r="S41" s="126">
        <f>G41-Q41</f>
        <v>32906.5</v>
      </c>
    </row>
    <row r="42" spans="1:22" s="11" customFormat="1" ht="21.75" customHeight="1" x14ac:dyDescent="0.35">
      <c r="A42" s="47">
        <v>25</v>
      </c>
      <c r="B42" s="37" t="s">
        <v>290</v>
      </c>
      <c r="C42" s="37" t="s">
        <v>40</v>
      </c>
      <c r="D42" s="37" t="s">
        <v>195</v>
      </c>
      <c r="E42" s="37" t="s">
        <v>207</v>
      </c>
      <c r="F42" s="38" t="s">
        <v>25</v>
      </c>
      <c r="G42" s="168">
        <v>38000</v>
      </c>
      <c r="H42" s="42">
        <v>160.38</v>
      </c>
      <c r="I42" s="126">
        <f t="shared" si="12"/>
        <v>1090.5999999999999</v>
      </c>
      <c r="J42" s="126">
        <f t="shared" si="13"/>
        <v>2698</v>
      </c>
      <c r="K42" s="126">
        <f t="shared" si="14"/>
        <v>437</v>
      </c>
      <c r="L42" s="126">
        <f t="shared" si="15"/>
        <v>1155.2</v>
      </c>
      <c r="M42" s="126">
        <f t="shared" si="16"/>
        <v>2694.2000000000003</v>
      </c>
      <c r="N42" s="126"/>
      <c r="O42" s="126">
        <v>25</v>
      </c>
      <c r="P42" s="42"/>
      <c r="Q42" s="126">
        <f t="shared" si="17"/>
        <v>2431.1800000000003</v>
      </c>
      <c r="R42" s="126">
        <f t="shared" si="18"/>
        <v>5829.2000000000007</v>
      </c>
      <c r="S42" s="126">
        <f t="shared" si="19"/>
        <v>35568.82</v>
      </c>
    </row>
    <row r="43" spans="1:22" s="11" customFormat="1" ht="21.75" customHeight="1" x14ac:dyDescent="0.35">
      <c r="A43" s="47">
        <v>26</v>
      </c>
      <c r="B43" s="37" t="s">
        <v>250</v>
      </c>
      <c r="C43" s="37" t="s">
        <v>41</v>
      </c>
      <c r="D43" s="37" t="s">
        <v>195</v>
      </c>
      <c r="E43" s="37" t="s">
        <v>44</v>
      </c>
      <c r="F43" s="38" t="s">
        <v>25</v>
      </c>
      <c r="G43" s="168">
        <v>37000</v>
      </c>
      <c r="H43" s="42">
        <v>19.25</v>
      </c>
      <c r="I43" s="126">
        <f t="shared" si="12"/>
        <v>1061.9000000000001</v>
      </c>
      <c r="J43" s="126">
        <f t="shared" si="13"/>
        <v>2627</v>
      </c>
      <c r="K43" s="126">
        <f t="shared" si="14"/>
        <v>425.5</v>
      </c>
      <c r="L43" s="126">
        <f t="shared" si="15"/>
        <v>1124.8</v>
      </c>
      <c r="M43" s="126">
        <f t="shared" si="16"/>
        <v>2623.3</v>
      </c>
      <c r="N43" s="126"/>
      <c r="O43" s="126">
        <v>25</v>
      </c>
      <c r="P43" s="42">
        <v>100</v>
      </c>
      <c r="Q43" s="126">
        <f t="shared" si="17"/>
        <v>2330.9499999999998</v>
      </c>
      <c r="R43" s="126">
        <f t="shared" si="18"/>
        <v>5675.8</v>
      </c>
      <c r="S43" s="126">
        <f t="shared" si="19"/>
        <v>34669.050000000003</v>
      </c>
    </row>
    <row r="44" spans="1:22" s="11" customFormat="1" ht="21.75" customHeight="1" x14ac:dyDescent="0.35">
      <c r="A44" s="47">
        <v>27</v>
      </c>
      <c r="B44" s="37" t="s">
        <v>337</v>
      </c>
      <c r="C44" s="130" t="s">
        <v>41</v>
      </c>
      <c r="D44" s="37" t="s">
        <v>195</v>
      </c>
      <c r="E44" s="37" t="s">
        <v>333</v>
      </c>
      <c r="F44" s="38" t="s">
        <v>25</v>
      </c>
      <c r="G44" s="167">
        <v>45000</v>
      </c>
      <c r="H44" s="128">
        <v>1148.33</v>
      </c>
      <c r="I44" s="126">
        <f>+G44*2.87%</f>
        <v>1291.5</v>
      </c>
      <c r="J44" s="126">
        <f>+G44*7.1%</f>
        <v>3194.9999999999995</v>
      </c>
      <c r="K44" s="126">
        <f t="shared" si="14"/>
        <v>517.5</v>
      </c>
      <c r="L44" s="126">
        <f t="shared" si="15"/>
        <v>1368</v>
      </c>
      <c r="M44" s="126">
        <f t="shared" si="16"/>
        <v>3190.5</v>
      </c>
      <c r="N44" s="126"/>
      <c r="O44" s="126">
        <v>25</v>
      </c>
      <c r="P44" s="129"/>
      <c r="Q44" s="126">
        <f t="shared" ref="Q44:Q49" si="20">H44+I44+L44+N44+P44+O44</f>
        <v>3832.83</v>
      </c>
      <c r="R44" s="126">
        <f>J44+K44+M44</f>
        <v>6903</v>
      </c>
      <c r="S44" s="126">
        <f t="shared" ref="S44:S49" si="21">G44-Q44</f>
        <v>41167.17</v>
      </c>
    </row>
    <row r="45" spans="1:22" s="18" customFormat="1" ht="21" x14ac:dyDescent="0.35">
      <c r="A45" s="47">
        <v>28</v>
      </c>
      <c r="B45" s="37" t="s">
        <v>352</v>
      </c>
      <c r="C45" s="130" t="s">
        <v>41</v>
      </c>
      <c r="D45" s="37" t="s">
        <v>350</v>
      </c>
      <c r="E45" s="37" t="s">
        <v>207</v>
      </c>
      <c r="F45" s="38" t="s">
        <v>25</v>
      </c>
      <c r="G45" s="164">
        <v>45000</v>
      </c>
      <c r="H45" s="126">
        <v>1148.33</v>
      </c>
      <c r="I45" s="126">
        <f>+G45*2.87%</f>
        <v>1291.5</v>
      </c>
      <c r="J45" s="126">
        <f>+G45*7.1%</f>
        <v>3194.9999999999995</v>
      </c>
      <c r="K45" s="126">
        <f t="shared" si="14"/>
        <v>517.5</v>
      </c>
      <c r="L45" s="126">
        <f t="shared" si="15"/>
        <v>1368</v>
      </c>
      <c r="M45" s="126">
        <f t="shared" si="16"/>
        <v>3190.5</v>
      </c>
      <c r="N45" s="126"/>
      <c r="O45" s="126">
        <v>25</v>
      </c>
      <c r="P45" s="126"/>
      <c r="Q45" s="126">
        <f t="shared" si="20"/>
        <v>3832.83</v>
      </c>
      <c r="R45" s="126">
        <f>J45+K45+M45</f>
        <v>6903</v>
      </c>
      <c r="S45" s="126">
        <f t="shared" si="21"/>
        <v>41167.17</v>
      </c>
      <c r="T45" s="11"/>
      <c r="U45" s="11"/>
      <c r="V45" s="11"/>
    </row>
    <row r="46" spans="1:22" s="18" customFormat="1" ht="21" x14ac:dyDescent="0.35">
      <c r="A46" s="47">
        <v>29</v>
      </c>
      <c r="B46" s="37" t="s">
        <v>351</v>
      </c>
      <c r="C46" s="130" t="s">
        <v>41</v>
      </c>
      <c r="D46" s="37" t="s">
        <v>350</v>
      </c>
      <c r="E46" s="37" t="s">
        <v>207</v>
      </c>
      <c r="F46" s="38" t="s">
        <v>25</v>
      </c>
      <c r="G46" s="164">
        <v>40000</v>
      </c>
      <c r="H46" s="126">
        <v>442.65</v>
      </c>
      <c r="I46" s="126">
        <f>+G46*2.87%</f>
        <v>1148</v>
      </c>
      <c r="J46" s="126">
        <f>+G46*7.1%</f>
        <v>2839.9999999999995</v>
      </c>
      <c r="K46" s="126">
        <f t="shared" si="14"/>
        <v>460</v>
      </c>
      <c r="L46" s="126">
        <f t="shared" si="15"/>
        <v>1216</v>
      </c>
      <c r="M46" s="126">
        <f t="shared" si="16"/>
        <v>2836</v>
      </c>
      <c r="N46" s="126"/>
      <c r="O46" s="126">
        <v>25</v>
      </c>
      <c r="P46" s="126"/>
      <c r="Q46" s="126">
        <f t="shared" si="20"/>
        <v>2831.65</v>
      </c>
      <c r="R46" s="126">
        <f>J46+K46+M46</f>
        <v>6136</v>
      </c>
      <c r="S46" s="126">
        <f t="shared" si="21"/>
        <v>37168.35</v>
      </c>
      <c r="T46" s="11"/>
      <c r="U46" s="11"/>
      <c r="V46" s="11"/>
    </row>
    <row r="47" spans="1:22" s="18" customFormat="1" ht="21" x14ac:dyDescent="0.35">
      <c r="A47" s="47">
        <v>30</v>
      </c>
      <c r="B47" s="37" t="s">
        <v>371</v>
      </c>
      <c r="C47" s="130" t="s">
        <v>41</v>
      </c>
      <c r="D47" s="37" t="s">
        <v>195</v>
      </c>
      <c r="E47" s="37" t="s">
        <v>333</v>
      </c>
      <c r="F47" s="38" t="s">
        <v>25</v>
      </c>
      <c r="G47" s="164">
        <v>45000</v>
      </c>
      <c r="H47" s="126">
        <v>1148.33</v>
      </c>
      <c r="I47" s="126">
        <f>+G47*2.87%</f>
        <v>1291.5</v>
      </c>
      <c r="J47" s="126">
        <f>+G47*7.1%</f>
        <v>3194.9999999999995</v>
      </c>
      <c r="K47" s="126">
        <f t="shared" si="14"/>
        <v>517.5</v>
      </c>
      <c r="L47" s="126">
        <f t="shared" si="15"/>
        <v>1368</v>
      </c>
      <c r="M47" s="126">
        <f t="shared" si="16"/>
        <v>3190.5</v>
      </c>
      <c r="N47" s="126"/>
      <c r="O47" s="126">
        <v>25</v>
      </c>
      <c r="P47" s="126">
        <v>6000</v>
      </c>
      <c r="Q47" s="126">
        <f t="shared" si="20"/>
        <v>9832.83</v>
      </c>
      <c r="R47" s="126">
        <f>J47+K47+M47</f>
        <v>6903</v>
      </c>
      <c r="S47" s="126">
        <f t="shared" si="21"/>
        <v>35167.17</v>
      </c>
      <c r="T47" s="11"/>
      <c r="U47" s="11"/>
      <c r="V47" s="11"/>
    </row>
    <row r="48" spans="1:22" s="11" customFormat="1" ht="21.75" customHeight="1" x14ac:dyDescent="0.35">
      <c r="A48" s="47">
        <v>31</v>
      </c>
      <c r="B48" s="37" t="s">
        <v>381</v>
      </c>
      <c r="C48" s="37" t="s">
        <v>41</v>
      </c>
      <c r="D48" s="37" t="s">
        <v>350</v>
      </c>
      <c r="E48" s="37" t="s">
        <v>207</v>
      </c>
      <c r="F48" s="38" t="s">
        <v>25</v>
      </c>
      <c r="G48" s="168">
        <v>35000</v>
      </c>
      <c r="H48" s="42"/>
      <c r="I48" s="126">
        <f>G48*2.87/100</f>
        <v>1004.5</v>
      </c>
      <c r="J48" s="126">
        <f>G48*7.1/100</f>
        <v>2485</v>
      </c>
      <c r="K48" s="126">
        <f t="shared" si="14"/>
        <v>402.5</v>
      </c>
      <c r="L48" s="126">
        <f t="shared" si="15"/>
        <v>1064</v>
      </c>
      <c r="M48" s="126">
        <f t="shared" si="16"/>
        <v>2481.5</v>
      </c>
      <c r="N48" s="126"/>
      <c r="O48" s="126">
        <v>25</v>
      </c>
      <c r="P48" s="42"/>
      <c r="Q48" s="126">
        <f t="shared" si="20"/>
        <v>2093.5</v>
      </c>
      <c r="R48" s="126">
        <f>+J48+K48+M48</f>
        <v>5369</v>
      </c>
      <c r="S48" s="126">
        <f t="shared" si="21"/>
        <v>32906.5</v>
      </c>
    </row>
    <row r="49" spans="1:19" s="11" customFormat="1" ht="21.75" customHeight="1" x14ac:dyDescent="0.35">
      <c r="A49" s="47">
        <v>32</v>
      </c>
      <c r="B49" s="37" t="s">
        <v>400</v>
      </c>
      <c r="C49" s="37" t="s">
        <v>41</v>
      </c>
      <c r="D49" s="37" t="s">
        <v>350</v>
      </c>
      <c r="E49" s="37" t="s">
        <v>207</v>
      </c>
      <c r="F49" s="38" t="s">
        <v>25</v>
      </c>
      <c r="G49" s="168">
        <v>35000</v>
      </c>
      <c r="H49" s="42"/>
      <c r="I49" s="126">
        <f>G49*2.87/100</f>
        <v>1004.5</v>
      </c>
      <c r="J49" s="126">
        <f>G49*7.1/100</f>
        <v>2485</v>
      </c>
      <c r="K49" s="126">
        <f t="shared" ref="K49" si="22">G49*1.15%</f>
        <v>402.5</v>
      </c>
      <c r="L49" s="126">
        <f t="shared" ref="L49" si="23">G49*3.04%</f>
        <v>1064</v>
      </c>
      <c r="M49" s="126">
        <f t="shared" ref="M49" si="24">G49*7.09%</f>
        <v>2481.5</v>
      </c>
      <c r="N49" s="126"/>
      <c r="O49" s="126">
        <v>25</v>
      </c>
      <c r="P49" s="42"/>
      <c r="Q49" s="126">
        <f t="shared" si="20"/>
        <v>2093.5</v>
      </c>
      <c r="R49" s="126">
        <f>+J49+K49+M49</f>
        <v>5369</v>
      </c>
      <c r="S49" s="126">
        <f t="shared" si="21"/>
        <v>32906.5</v>
      </c>
    </row>
    <row r="50" spans="1:19" s="11" customFormat="1" ht="24.75" customHeight="1" thickBot="1" x14ac:dyDescent="0.25">
      <c r="A50" s="175" t="s">
        <v>26</v>
      </c>
      <c r="B50" s="175"/>
      <c r="C50" s="175"/>
      <c r="D50" s="175"/>
      <c r="E50" s="175"/>
      <c r="F50" s="38"/>
      <c r="G50" s="84">
        <f>SUM(G34:G49)</f>
        <v>700000</v>
      </c>
      <c r="H50" s="84">
        <f t="shared" ref="H50:S50" si="25">SUM(H34:H49)</f>
        <v>17186.519999999997</v>
      </c>
      <c r="I50" s="84">
        <f t="shared" si="25"/>
        <v>20090</v>
      </c>
      <c r="J50" s="84">
        <f t="shared" si="25"/>
        <v>49700</v>
      </c>
      <c r="K50" s="84">
        <f t="shared" si="25"/>
        <v>8050</v>
      </c>
      <c r="L50" s="84">
        <f t="shared" si="25"/>
        <v>21280</v>
      </c>
      <c r="M50" s="84">
        <f t="shared" si="25"/>
        <v>49630</v>
      </c>
      <c r="N50" s="84">
        <f t="shared" si="25"/>
        <v>1715.46</v>
      </c>
      <c r="O50" s="84">
        <f t="shared" si="25"/>
        <v>400</v>
      </c>
      <c r="P50" s="84">
        <f t="shared" si="25"/>
        <v>21911.809999999998</v>
      </c>
      <c r="Q50" s="84">
        <f t="shared" si="25"/>
        <v>82583.789999999994</v>
      </c>
      <c r="R50" s="84">
        <f t="shared" si="25"/>
        <v>107380</v>
      </c>
      <c r="S50" s="84">
        <f t="shared" si="25"/>
        <v>617416.21</v>
      </c>
    </row>
    <row r="51" spans="1:19" s="11" customFormat="1" ht="30.75" customHeight="1" x14ac:dyDescent="0.2">
      <c r="A51" s="172" t="s">
        <v>22</v>
      </c>
      <c r="B51" s="173"/>
      <c r="C51" s="173"/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4"/>
    </row>
    <row r="52" spans="1:19" s="11" customFormat="1" ht="22.5" customHeight="1" x14ac:dyDescent="0.35">
      <c r="A52" s="47">
        <v>33</v>
      </c>
      <c r="B52" s="37" t="s">
        <v>76</v>
      </c>
      <c r="C52" s="37" t="s">
        <v>41</v>
      </c>
      <c r="D52" s="37" t="s">
        <v>22</v>
      </c>
      <c r="E52" s="37" t="s">
        <v>44</v>
      </c>
      <c r="F52" s="38" t="s">
        <v>269</v>
      </c>
      <c r="G52" s="50">
        <v>40000</v>
      </c>
      <c r="H52" s="39">
        <v>442.65</v>
      </c>
      <c r="I52" s="126">
        <f>G52*2.87/100</f>
        <v>1148</v>
      </c>
      <c r="J52" s="126">
        <f>G52*7.1/100</f>
        <v>2840</v>
      </c>
      <c r="K52" s="126">
        <f>G52*1.15%</f>
        <v>460</v>
      </c>
      <c r="L52" s="126">
        <f>G52*3.04/100</f>
        <v>1216</v>
      </c>
      <c r="M52" s="126">
        <f>+G52*7.09%</f>
        <v>2836</v>
      </c>
      <c r="N52" s="126"/>
      <c r="O52" s="126">
        <v>25</v>
      </c>
      <c r="P52" s="42">
        <v>3184</v>
      </c>
      <c r="Q52" s="126">
        <f>H52+I52+L52+N52+P52+O52</f>
        <v>6015.65</v>
      </c>
      <c r="R52" s="126">
        <f>J52+K52+M52+P52</f>
        <v>9320</v>
      </c>
      <c r="S52" s="126">
        <f>G52-Q52</f>
        <v>33984.35</v>
      </c>
    </row>
    <row r="53" spans="1:19" s="11" customFormat="1" ht="22.5" customHeight="1" x14ac:dyDescent="0.35">
      <c r="A53" s="47">
        <v>34</v>
      </c>
      <c r="B53" s="37" t="s">
        <v>125</v>
      </c>
      <c r="C53" s="37" t="s">
        <v>41</v>
      </c>
      <c r="D53" s="37" t="s">
        <v>22</v>
      </c>
      <c r="E53" s="37" t="s">
        <v>74</v>
      </c>
      <c r="F53" s="38" t="s">
        <v>25</v>
      </c>
      <c r="G53" s="50">
        <v>70000</v>
      </c>
      <c r="H53" s="39">
        <v>5025.3599999999997</v>
      </c>
      <c r="I53" s="126">
        <f>G53*2.87/100</f>
        <v>2009</v>
      </c>
      <c r="J53" s="126">
        <f>G53*7.1/100</f>
        <v>4970</v>
      </c>
      <c r="K53" s="126">
        <f>G53*1.15%</f>
        <v>805</v>
      </c>
      <c r="L53" s="126">
        <f>G53*3.04/100</f>
        <v>2128</v>
      </c>
      <c r="M53" s="126">
        <f>+G53*7.09%</f>
        <v>4963</v>
      </c>
      <c r="N53" s="126">
        <v>1715.46</v>
      </c>
      <c r="O53" s="126">
        <v>25</v>
      </c>
      <c r="P53" s="42">
        <v>3100</v>
      </c>
      <c r="Q53" s="126">
        <f>H53+I53+L53+N53+P53+O53</f>
        <v>14002.82</v>
      </c>
      <c r="R53" s="126">
        <f>J53+K53+M53+P53</f>
        <v>13838</v>
      </c>
      <c r="S53" s="126">
        <f>G53-Q53</f>
        <v>55997.18</v>
      </c>
    </row>
    <row r="54" spans="1:19" s="11" customFormat="1" ht="22.5" customHeight="1" x14ac:dyDescent="0.35">
      <c r="A54" s="47">
        <v>35</v>
      </c>
      <c r="B54" s="37" t="s">
        <v>189</v>
      </c>
      <c r="C54" s="37" t="s">
        <v>41</v>
      </c>
      <c r="D54" s="37" t="s">
        <v>22</v>
      </c>
      <c r="E54" s="37" t="s">
        <v>74</v>
      </c>
      <c r="F54" s="38" t="s">
        <v>269</v>
      </c>
      <c r="G54" s="50">
        <v>55000</v>
      </c>
      <c r="H54" s="39">
        <v>2604.85</v>
      </c>
      <c r="I54" s="126">
        <f>G54*2.87/100</f>
        <v>1578.5</v>
      </c>
      <c r="J54" s="126">
        <f>G54*7.1/100</f>
        <v>3905</v>
      </c>
      <c r="K54" s="126">
        <f>G54*1.15%</f>
        <v>632.5</v>
      </c>
      <c r="L54" s="126">
        <f>G54*3.04/100</f>
        <v>1672</v>
      </c>
      <c r="M54" s="126">
        <f>+G54*7.09%</f>
        <v>3899.5000000000005</v>
      </c>
      <c r="N54" s="126"/>
      <c r="O54" s="126">
        <v>25</v>
      </c>
      <c r="P54" s="42">
        <v>8700.7999999999993</v>
      </c>
      <c r="Q54" s="126">
        <f>H54+I54+L54+N54+P54+O54</f>
        <v>14581.15</v>
      </c>
      <c r="R54" s="126">
        <f>J54+K54+M54+P54</f>
        <v>17137.8</v>
      </c>
      <c r="S54" s="126">
        <f>G54-Q54</f>
        <v>40418.85</v>
      </c>
    </row>
    <row r="55" spans="1:19" s="11" customFormat="1" ht="22.5" customHeight="1" x14ac:dyDescent="0.35">
      <c r="A55" s="47">
        <v>36</v>
      </c>
      <c r="B55" s="37" t="s">
        <v>204</v>
      </c>
      <c r="C55" s="37" t="s">
        <v>41</v>
      </c>
      <c r="D55" s="37" t="s">
        <v>22</v>
      </c>
      <c r="E55" s="37" t="s">
        <v>44</v>
      </c>
      <c r="F55" s="38" t="s">
        <v>25</v>
      </c>
      <c r="G55" s="50">
        <v>40000</v>
      </c>
      <c r="H55" s="39">
        <v>442.65</v>
      </c>
      <c r="I55" s="126">
        <f>G55*2.87/100</f>
        <v>1148</v>
      </c>
      <c r="J55" s="126">
        <f>G55*7.1/100</f>
        <v>2840</v>
      </c>
      <c r="K55" s="126">
        <f>G55*1.15%</f>
        <v>460</v>
      </c>
      <c r="L55" s="126">
        <f>G55*3.04/100</f>
        <v>1216</v>
      </c>
      <c r="M55" s="126">
        <f>+G55*7.09%</f>
        <v>2836</v>
      </c>
      <c r="N55" s="126"/>
      <c r="O55" s="126">
        <v>25</v>
      </c>
      <c r="P55" s="42">
        <v>0</v>
      </c>
      <c r="Q55" s="126">
        <f>H55+I55+L55+N55+P55+O55</f>
        <v>2831.65</v>
      </c>
      <c r="R55" s="126">
        <f>J55+K55+M55+P55</f>
        <v>6136</v>
      </c>
      <c r="S55" s="126">
        <f>G55-Q55</f>
        <v>37168.35</v>
      </c>
    </row>
    <row r="56" spans="1:19" s="11" customFormat="1" ht="22.5" customHeight="1" x14ac:dyDescent="0.35">
      <c r="A56" s="47">
        <v>37</v>
      </c>
      <c r="B56" s="37" t="s">
        <v>205</v>
      </c>
      <c r="C56" s="37" t="s">
        <v>41</v>
      </c>
      <c r="D56" s="37" t="s">
        <v>22</v>
      </c>
      <c r="E56" s="37" t="s">
        <v>74</v>
      </c>
      <c r="F56" s="38" t="s">
        <v>25</v>
      </c>
      <c r="G56" s="50">
        <v>75000</v>
      </c>
      <c r="H56" s="39">
        <v>6309.35</v>
      </c>
      <c r="I56" s="126">
        <f>G56*2.87/100</f>
        <v>2152.5</v>
      </c>
      <c r="J56" s="126">
        <f>G56*7.1/100</f>
        <v>5325</v>
      </c>
      <c r="K56" s="126">
        <f>G56*1.15%</f>
        <v>862.5</v>
      </c>
      <c r="L56" s="126">
        <f>G56*3.04/100</f>
        <v>2280</v>
      </c>
      <c r="M56" s="126">
        <f>+G56*7.09%</f>
        <v>5317.5</v>
      </c>
      <c r="N56" s="126"/>
      <c r="O56" s="126">
        <v>25</v>
      </c>
      <c r="P56" s="42">
        <v>2500</v>
      </c>
      <c r="Q56" s="126">
        <f>H56+I56+L56+N56+P56+O56</f>
        <v>13266.85</v>
      </c>
      <c r="R56" s="126">
        <f>J56+K56+M56+P56</f>
        <v>14005</v>
      </c>
      <c r="S56" s="126">
        <f>G56-Q56</f>
        <v>61733.15</v>
      </c>
    </row>
    <row r="57" spans="1:19" s="11" customFormat="1" ht="23.25" customHeight="1" thickBot="1" x14ac:dyDescent="0.25">
      <c r="A57" s="175" t="s">
        <v>26</v>
      </c>
      <c r="B57" s="175"/>
      <c r="C57" s="175"/>
      <c r="D57" s="175"/>
      <c r="E57" s="175"/>
      <c r="F57" s="103"/>
      <c r="G57" s="84">
        <f>SUM(G52:G56)</f>
        <v>280000</v>
      </c>
      <c r="H57" s="84">
        <f t="shared" ref="H57:S57" si="26">SUM(H52:H56)</f>
        <v>14824.859999999999</v>
      </c>
      <c r="I57" s="84">
        <f t="shared" si="26"/>
        <v>8036</v>
      </c>
      <c r="J57" s="84">
        <f t="shared" si="26"/>
        <v>19880</v>
      </c>
      <c r="K57" s="84">
        <f t="shared" si="26"/>
        <v>3220</v>
      </c>
      <c r="L57" s="84">
        <f t="shared" si="26"/>
        <v>8512</v>
      </c>
      <c r="M57" s="84">
        <f t="shared" si="26"/>
        <v>19852</v>
      </c>
      <c r="N57" s="84">
        <f t="shared" si="26"/>
        <v>1715.46</v>
      </c>
      <c r="O57" s="84">
        <f t="shared" si="26"/>
        <v>125</v>
      </c>
      <c r="P57" s="84">
        <f t="shared" si="26"/>
        <v>17484.8</v>
      </c>
      <c r="Q57" s="84">
        <f t="shared" si="26"/>
        <v>50698.12</v>
      </c>
      <c r="R57" s="84">
        <f t="shared" si="26"/>
        <v>60436.800000000003</v>
      </c>
      <c r="S57" s="84">
        <f t="shared" si="26"/>
        <v>229301.88</v>
      </c>
    </row>
    <row r="58" spans="1:19" s="11" customFormat="1" ht="34.5" customHeight="1" x14ac:dyDescent="0.2">
      <c r="A58" s="172" t="s">
        <v>38</v>
      </c>
      <c r="B58" s="173"/>
      <c r="C58" s="173"/>
      <c r="D58" s="173"/>
      <c r="E58" s="173"/>
      <c r="F58" s="173"/>
      <c r="G58" s="173"/>
      <c r="H58" s="173"/>
      <c r="I58" s="173"/>
      <c r="J58" s="173"/>
      <c r="K58" s="173"/>
      <c r="L58" s="173"/>
      <c r="M58" s="173"/>
      <c r="N58" s="173"/>
      <c r="O58" s="173"/>
      <c r="P58" s="173"/>
      <c r="Q58" s="173"/>
      <c r="R58" s="173"/>
      <c r="S58" s="174"/>
    </row>
    <row r="59" spans="1:19" s="11" customFormat="1" ht="21" x14ac:dyDescent="0.35">
      <c r="A59" s="104">
        <v>38</v>
      </c>
      <c r="B59" s="48" t="s">
        <v>43</v>
      </c>
      <c r="C59" s="48" t="s">
        <v>41</v>
      </c>
      <c r="D59" s="48" t="s">
        <v>38</v>
      </c>
      <c r="E59" s="48" t="s">
        <v>203</v>
      </c>
      <c r="F59" s="38" t="s">
        <v>25</v>
      </c>
      <c r="G59" s="126">
        <v>90000</v>
      </c>
      <c r="H59" s="126">
        <v>9753.19</v>
      </c>
      <c r="I59" s="126">
        <f t="shared" ref="I59:I67" si="27">G59*2.87/100</f>
        <v>2583</v>
      </c>
      <c r="J59" s="126">
        <f t="shared" ref="J59:J67" si="28">G59*7.1/100</f>
        <v>6390</v>
      </c>
      <c r="K59" s="126">
        <f t="shared" ref="K59:K67" si="29">+G59*1.15%</f>
        <v>1035</v>
      </c>
      <c r="L59" s="126">
        <f t="shared" ref="L59:L67" si="30">G59*3.04/100</f>
        <v>2736</v>
      </c>
      <c r="M59" s="126">
        <f t="shared" ref="M59:M67" si="31">+G59*7.09%</f>
        <v>6381</v>
      </c>
      <c r="N59" s="126"/>
      <c r="O59" s="126">
        <v>25</v>
      </c>
      <c r="P59" s="126">
        <v>9087.86</v>
      </c>
      <c r="Q59" s="126">
        <f t="shared" ref="Q59:Q67" si="32">H59+I59+L59+N59+P59+O59</f>
        <v>24185.050000000003</v>
      </c>
      <c r="R59" s="126">
        <f t="shared" ref="R59:R67" si="33">J59+K59+M59</f>
        <v>13806</v>
      </c>
      <c r="S59" s="126">
        <f t="shared" ref="S59:S67" si="34">G59-Q59</f>
        <v>65814.95</v>
      </c>
    </row>
    <row r="60" spans="1:19" s="11" customFormat="1" ht="21" x14ac:dyDescent="0.35">
      <c r="A60" s="104">
        <v>39</v>
      </c>
      <c r="B60" s="48" t="s">
        <v>273</v>
      </c>
      <c r="C60" s="48" t="s">
        <v>41</v>
      </c>
      <c r="D60" s="48" t="s">
        <v>38</v>
      </c>
      <c r="E60" s="48" t="s">
        <v>274</v>
      </c>
      <c r="F60" s="38" t="s">
        <v>25</v>
      </c>
      <c r="G60" s="126">
        <v>35000</v>
      </c>
      <c r="H60" s="126"/>
      <c r="I60" s="126">
        <f t="shared" si="27"/>
        <v>1004.5</v>
      </c>
      <c r="J60" s="126">
        <f t="shared" si="28"/>
        <v>2485</v>
      </c>
      <c r="K60" s="126">
        <f t="shared" si="29"/>
        <v>402.5</v>
      </c>
      <c r="L60" s="126">
        <f t="shared" si="30"/>
        <v>1064</v>
      </c>
      <c r="M60" s="126">
        <f t="shared" si="31"/>
        <v>2481.5</v>
      </c>
      <c r="N60" s="126"/>
      <c r="O60" s="126">
        <v>25</v>
      </c>
      <c r="P60" s="126">
        <v>100</v>
      </c>
      <c r="Q60" s="126">
        <f t="shared" si="32"/>
        <v>2193.5</v>
      </c>
      <c r="R60" s="126">
        <f t="shared" si="33"/>
        <v>5369</v>
      </c>
      <c r="S60" s="126">
        <f t="shared" si="34"/>
        <v>32806.5</v>
      </c>
    </row>
    <row r="61" spans="1:19" s="11" customFormat="1" ht="21" x14ac:dyDescent="0.35">
      <c r="A61" s="104">
        <v>40</v>
      </c>
      <c r="B61" s="48" t="s">
        <v>382</v>
      </c>
      <c r="C61" s="48" t="s">
        <v>41</v>
      </c>
      <c r="D61" s="48" t="s">
        <v>38</v>
      </c>
      <c r="E61" s="48" t="s">
        <v>347</v>
      </c>
      <c r="F61" s="38" t="s">
        <v>25</v>
      </c>
      <c r="G61" s="126">
        <v>45000</v>
      </c>
      <c r="H61" s="126">
        <v>1148.33</v>
      </c>
      <c r="I61" s="126">
        <f t="shared" si="27"/>
        <v>1291.5</v>
      </c>
      <c r="J61" s="126">
        <f t="shared" si="28"/>
        <v>3195</v>
      </c>
      <c r="K61" s="126">
        <f t="shared" si="29"/>
        <v>517.5</v>
      </c>
      <c r="L61" s="126">
        <f t="shared" si="30"/>
        <v>1368</v>
      </c>
      <c r="M61" s="126">
        <f t="shared" si="31"/>
        <v>3190.5</v>
      </c>
      <c r="N61" s="126"/>
      <c r="O61" s="126">
        <v>25</v>
      </c>
      <c r="P61" s="126"/>
      <c r="Q61" s="126">
        <f t="shared" si="32"/>
        <v>3832.83</v>
      </c>
      <c r="R61" s="126">
        <f t="shared" si="33"/>
        <v>6903</v>
      </c>
      <c r="S61" s="126">
        <f t="shared" si="34"/>
        <v>41167.17</v>
      </c>
    </row>
    <row r="62" spans="1:19" s="11" customFormat="1" ht="21" x14ac:dyDescent="0.35">
      <c r="A62" s="104">
        <v>41</v>
      </c>
      <c r="B62" s="48" t="s">
        <v>376</v>
      </c>
      <c r="C62" s="48" t="s">
        <v>41</v>
      </c>
      <c r="D62" s="48" t="s">
        <v>38</v>
      </c>
      <c r="E62" s="48" t="s">
        <v>44</v>
      </c>
      <c r="F62" s="38" t="s">
        <v>25</v>
      </c>
      <c r="G62" s="126">
        <v>35000</v>
      </c>
      <c r="H62" s="126"/>
      <c r="I62" s="126">
        <f t="shared" si="27"/>
        <v>1004.5</v>
      </c>
      <c r="J62" s="126">
        <f t="shared" si="28"/>
        <v>2485</v>
      </c>
      <c r="K62" s="126">
        <f t="shared" si="29"/>
        <v>402.5</v>
      </c>
      <c r="L62" s="126">
        <f t="shared" si="30"/>
        <v>1064</v>
      </c>
      <c r="M62" s="126">
        <f t="shared" si="31"/>
        <v>2481.5</v>
      </c>
      <c r="N62" s="126"/>
      <c r="O62" s="126">
        <v>25</v>
      </c>
      <c r="P62" s="126"/>
      <c r="Q62" s="126">
        <f t="shared" si="32"/>
        <v>2093.5</v>
      </c>
      <c r="R62" s="126">
        <f t="shared" si="33"/>
        <v>5369</v>
      </c>
      <c r="S62" s="126">
        <f t="shared" si="34"/>
        <v>32906.5</v>
      </c>
    </row>
    <row r="63" spans="1:19" s="11" customFormat="1" ht="21" x14ac:dyDescent="0.35">
      <c r="A63" s="104">
        <v>42</v>
      </c>
      <c r="B63" s="48" t="s">
        <v>349</v>
      </c>
      <c r="C63" s="48" t="s">
        <v>40</v>
      </c>
      <c r="D63" s="48" t="s">
        <v>38</v>
      </c>
      <c r="E63" s="48" t="s">
        <v>348</v>
      </c>
      <c r="F63" s="38" t="s">
        <v>25</v>
      </c>
      <c r="G63" s="126">
        <v>40000</v>
      </c>
      <c r="H63" s="126">
        <v>442.65</v>
      </c>
      <c r="I63" s="126">
        <f t="shared" si="27"/>
        <v>1148</v>
      </c>
      <c r="J63" s="126">
        <f t="shared" si="28"/>
        <v>2840</v>
      </c>
      <c r="K63" s="126">
        <f t="shared" si="29"/>
        <v>460</v>
      </c>
      <c r="L63" s="126">
        <f t="shared" si="30"/>
        <v>1216</v>
      </c>
      <c r="M63" s="126">
        <f t="shared" si="31"/>
        <v>2836</v>
      </c>
      <c r="N63" s="126"/>
      <c r="O63" s="126">
        <v>25</v>
      </c>
      <c r="P63" s="126"/>
      <c r="Q63" s="126">
        <f t="shared" si="32"/>
        <v>2831.65</v>
      </c>
      <c r="R63" s="126">
        <f t="shared" si="33"/>
        <v>6136</v>
      </c>
      <c r="S63" s="126">
        <f t="shared" si="34"/>
        <v>37168.35</v>
      </c>
    </row>
    <row r="64" spans="1:19" s="11" customFormat="1" ht="21" x14ac:dyDescent="0.35">
      <c r="A64" s="104">
        <v>43</v>
      </c>
      <c r="B64" s="48" t="s">
        <v>346</v>
      </c>
      <c r="C64" s="48" t="s">
        <v>41</v>
      </c>
      <c r="D64" s="48" t="s">
        <v>38</v>
      </c>
      <c r="E64" s="48" t="s">
        <v>345</v>
      </c>
      <c r="F64" s="38" t="s">
        <v>25</v>
      </c>
      <c r="G64" s="126">
        <v>45000</v>
      </c>
      <c r="H64" s="126">
        <v>1148.33</v>
      </c>
      <c r="I64" s="126">
        <f t="shared" si="27"/>
        <v>1291.5</v>
      </c>
      <c r="J64" s="126">
        <f t="shared" si="28"/>
        <v>3195</v>
      </c>
      <c r="K64" s="126">
        <f t="shared" si="29"/>
        <v>517.5</v>
      </c>
      <c r="L64" s="126">
        <f t="shared" si="30"/>
        <v>1368</v>
      </c>
      <c r="M64" s="126">
        <f t="shared" si="31"/>
        <v>3190.5</v>
      </c>
      <c r="N64" s="126"/>
      <c r="O64" s="126">
        <v>25</v>
      </c>
      <c r="P64" s="126">
        <v>3000</v>
      </c>
      <c r="Q64" s="126">
        <f t="shared" si="32"/>
        <v>6832.83</v>
      </c>
      <c r="R64" s="126">
        <f t="shared" si="33"/>
        <v>6903</v>
      </c>
      <c r="S64" s="126">
        <f t="shared" si="34"/>
        <v>38167.17</v>
      </c>
    </row>
    <row r="65" spans="1:19" s="11" customFormat="1" ht="21" x14ac:dyDescent="0.35">
      <c r="A65" s="104">
        <v>44</v>
      </c>
      <c r="B65" s="48" t="s">
        <v>396</v>
      </c>
      <c r="C65" s="48" t="s">
        <v>41</v>
      </c>
      <c r="D65" s="48" t="s">
        <v>38</v>
      </c>
      <c r="E65" s="48" t="s">
        <v>207</v>
      </c>
      <c r="F65" s="38" t="s">
        <v>25</v>
      </c>
      <c r="G65" s="126">
        <v>35000</v>
      </c>
      <c r="H65" s="126"/>
      <c r="I65" s="126">
        <f>G65*2.87/100</f>
        <v>1004.5</v>
      </c>
      <c r="J65" s="126">
        <f>G65*7.1/100</f>
        <v>2485</v>
      </c>
      <c r="K65" s="126">
        <f>+G65*1.15%</f>
        <v>402.5</v>
      </c>
      <c r="L65" s="126">
        <f>G65*3.04/100</f>
        <v>1064</v>
      </c>
      <c r="M65" s="126">
        <f>+G65*7.09%</f>
        <v>2481.5</v>
      </c>
      <c r="N65" s="126"/>
      <c r="O65" s="126">
        <v>25</v>
      </c>
      <c r="P65" s="126"/>
      <c r="Q65" s="126">
        <f>H65+I65+L65+N65+P65+O65</f>
        <v>2093.5</v>
      </c>
      <c r="R65" s="126">
        <f>J65+K65+M65</f>
        <v>5369</v>
      </c>
      <c r="S65" s="126">
        <f>G65-Q65</f>
        <v>32906.5</v>
      </c>
    </row>
    <row r="66" spans="1:19" s="11" customFormat="1" ht="21" x14ac:dyDescent="0.35">
      <c r="A66" s="104">
        <v>45</v>
      </c>
      <c r="B66" s="48" t="s">
        <v>344</v>
      </c>
      <c r="C66" s="48" t="s">
        <v>40</v>
      </c>
      <c r="D66" s="48" t="s">
        <v>38</v>
      </c>
      <c r="E66" s="48" t="s">
        <v>207</v>
      </c>
      <c r="F66" s="38" t="s">
        <v>25</v>
      </c>
      <c r="G66" s="126">
        <v>32000</v>
      </c>
      <c r="H66" s="126"/>
      <c r="I66" s="126">
        <f t="shared" si="27"/>
        <v>918.4</v>
      </c>
      <c r="J66" s="126">
        <f t="shared" si="28"/>
        <v>2272</v>
      </c>
      <c r="K66" s="126">
        <f t="shared" si="29"/>
        <v>368</v>
      </c>
      <c r="L66" s="126">
        <f t="shared" si="30"/>
        <v>972.8</v>
      </c>
      <c r="M66" s="126">
        <f t="shared" si="31"/>
        <v>2268.8000000000002</v>
      </c>
      <c r="N66" s="126"/>
      <c r="O66" s="126">
        <v>25</v>
      </c>
      <c r="P66" s="126"/>
      <c r="Q66" s="126">
        <f t="shared" si="32"/>
        <v>1916.1999999999998</v>
      </c>
      <c r="R66" s="126">
        <f t="shared" si="33"/>
        <v>4908.8</v>
      </c>
      <c r="S66" s="126">
        <f t="shared" si="34"/>
        <v>30083.8</v>
      </c>
    </row>
    <row r="67" spans="1:19" s="11" customFormat="1" ht="21" x14ac:dyDescent="0.35">
      <c r="A67" s="104">
        <v>46</v>
      </c>
      <c r="B67" s="48" t="s">
        <v>343</v>
      </c>
      <c r="C67" s="48" t="s">
        <v>40</v>
      </c>
      <c r="D67" s="48" t="s">
        <v>38</v>
      </c>
      <c r="E67" s="48" t="s">
        <v>342</v>
      </c>
      <c r="F67" s="38" t="s">
        <v>25</v>
      </c>
      <c r="G67" s="126">
        <v>45000</v>
      </c>
      <c r="H67" s="126">
        <v>1148.33</v>
      </c>
      <c r="I67" s="126">
        <f t="shared" si="27"/>
        <v>1291.5</v>
      </c>
      <c r="J67" s="126">
        <f t="shared" si="28"/>
        <v>3195</v>
      </c>
      <c r="K67" s="126">
        <f t="shared" si="29"/>
        <v>517.5</v>
      </c>
      <c r="L67" s="126">
        <f t="shared" si="30"/>
        <v>1368</v>
      </c>
      <c r="M67" s="126">
        <f t="shared" si="31"/>
        <v>3190.5</v>
      </c>
      <c r="N67" s="126"/>
      <c r="O67" s="126">
        <v>25</v>
      </c>
      <c r="P67" s="126"/>
      <c r="Q67" s="126">
        <f t="shared" si="32"/>
        <v>3832.83</v>
      </c>
      <c r="R67" s="126">
        <f t="shared" si="33"/>
        <v>6903</v>
      </c>
      <c r="S67" s="126">
        <f t="shared" si="34"/>
        <v>41167.17</v>
      </c>
    </row>
    <row r="68" spans="1:19" s="11" customFormat="1" ht="21.75" thickBot="1" x14ac:dyDescent="0.25">
      <c r="A68" s="175" t="s">
        <v>26</v>
      </c>
      <c r="B68" s="175"/>
      <c r="C68" s="175"/>
      <c r="D68" s="175"/>
      <c r="E68" s="175"/>
      <c r="F68" s="38"/>
      <c r="G68" s="82">
        <f t="shared" ref="G68:S68" si="35">SUM(G59:G67)</f>
        <v>402000</v>
      </c>
      <c r="H68" s="82">
        <f t="shared" si="35"/>
        <v>13640.83</v>
      </c>
      <c r="I68" s="82">
        <f t="shared" si="35"/>
        <v>11537.4</v>
      </c>
      <c r="J68" s="82">
        <f t="shared" si="35"/>
        <v>28542</v>
      </c>
      <c r="K68" s="82">
        <f t="shared" si="35"/>
        <v>4623</v>
      </c>
      <c r="L68" s="82">
        <f t="shared" si="35"/>
        <v>12220.8</v>
      </c>
      <c r="M68" s="82">
        <f t="shared" si="35"/>
        <v>28501.8</v>
      </c>
      <c r="N68" s="82">
        <f t="shared" si="35"/>
        <v>0</v>
      </c>
      <c r="O68" s="82">
        <f t="shared" si="35"/>
        <v>225</v>
      </c>
      <c r="P68" s="82">
        <f t="shared" si="35"/>
        <v>12187.86</v>
      </c>
      <c r="Q68" s="82">
        <f t="shared" si="35"/>
        <v>49811.890000000007</v>
      </c>
      <c r="R68" s="82">
        <f t="shared" si="35"/>
        <v>61666.8</v>
      </c>
      <c r="S68" s="82">
        <f t="shared" si="35"/>
        <v>352188.11</v>
      </c>
    </row>
    <row r="69" spans="1:19" s="11" customFormat="1" ht="35.25" customHeight="1" x14ac:dyDescent="0.2">
      <c r="A69" s="172" t="s">
        <v>23</v>
      </c>
      <c r="B69" s="173"/>
      <c r="C69" s="173"/>
      <c r="D69" s="173"/>
      <c r="E69" s="173"/>
      <c r="F69" s="173"/>
      <c r="G69" s="173"/>
      <c r="H69" s="173"/>
      <c r="I69" s="173"/>
      <c r="J69" s="173"/>
      <c r="K69" s="173"/>
      <c r="L69" s="173"/>
      <c r="M69" s="173"/>
      <c r="N69" s="173"/>
      <c r="O69" s="173"/>
      <c r="P69" s="173"/>
      <c r="Q69" s="173"/>
      <c r="R69" s="173"/>
      <c r="S69" s="174"/>
    </row>
    <row r="70" spans="1:19" s="11" customFormat="1" ht="21" x14ac:dyDescent="0.35">
      <c r="A70" s="47">
        <v>47</v>
      </c>
      <c r="B70" s="37" t="s">
        <v>149</v>
      </c>
      <c r="C70" s="37" t="s">
        <v>41</v>
      </c>
      <c r="D70" s="37" t="s">
        <v>23</v>
      </c>
      <c r="E70" s="37" t="s">
        <v>150</v>
      </c>
      <c r="F70" s="38" t="s">
        <v>269</v>
      </c>
      <c r="G70" s="50">
        <v>120000</v>
      </c>
      <c r="H70" s="39">
        <v>15952.21</v>
      </c>
      <c r="I70" s="126">
        <f>+G70*2.87%</f>
        <v>3444</v>
      </c>
      <c r="J70" s="126">
        <f>G70*7.1/100</f>
        <v>8520</v>
      </c>
      <c r="K70" s="126">
        <f>G70*1.15%</f>
        <v>1380</v>
      </c>
      <c r="L70" s="126">
        <f>G70*3.04%</f>
        <v>3648</v>
      </c>
      <c r="M70" s="126">
        <f>G70*7.09%</f>
        <v>8508</v>
      </c>
      <c r="N70" s="126">
        <v>3430.92</v>
      </c>
      <c r="O70" s="126">
        <v>25</v>
      </c>
      <c r="P70" s="45">
        <v>100</v>
      </c>
      <c r="Q70" s="126">
        <f>H70+I70+L70+N70+P70+O70</f>
        <v>26600.129999999997</v>
      </c>
      <c r="R70" s="126">
        <f>J70+K70+M70</f>
        <v>18408</v>
      </c>
      <c r="S70" s="126">
        <f>G70-Q70</f>
        <v>93399.87</v>
      </c>
    </row>
    <row r="71" spans="1:19" s="11" customFormat="1" ht="21" x14ac:dyDescent="0.35">
      <c r="A71" s="47">
        <v>48</v>
      </c>
      <c r="B71" s="37" t="s">
        <v>159</v>
      </c>
      <c r="C71" s="37" t="s">
        <v>41</v>
      </c>
      <c r="D71" s="37" t="s">
        <v>23</v>
      </c>
      <c r="E71" s="37" t="s">
        <v>160</v>
      </c>
      <c r="F71" s="38" t="s">
        <v>269</v>
      </c>
      <c r="G71" s="50">
        <v>50000</v>
      </c>
      <c r="H71" s="39">
        <v>1854</v>
      </c>
      <c r="I71" s="126">
        <f>+G71*2.87%</f>
        <v>1435</v>
      </c>
      <c r="J71" s="126">
        <f>G71*7.1/100</f>
        <v>3550</v>
      </c>
      <c r="K71" s="126">
        <f>G71*1.15%</f>
        <v>575</v>
      </c>
      <c r="L71" s="126">
        <f>G71*3.04%</f>
        <v>1520</v>
      </c>
      <c r="M71" s="126">
        <f>G71*7.09%</f>
        <v>3545.0000000000005</v>
      </c>
      <c r="N71" s="126"/>
      <c r="O71" s="126">
        <v>25</v>
      </c>
      <c r="P71" s="45">
        <v>4663.2</v>
      </c>
      <c r="Q71" s="126">
        <f>H71+I71+L71+N71+P71+O71</f>
        <v>9497.2000000000007</v>
      </c>
      <c r="R71" s="126">
        <f>J71+K71+M71</f>
        <v>7670</v>
      </c>
      <c r="S71" s="126">
        <f>G71-Q71</f>
        <v>40502.800000000003</v>
      </c>
    </row>
    <row r="72" spans="1:19" s="11" customFormat="1" ht="21" x14ac:dyDescent="0.35">
      <c r="A72" s="47">
        <v>49</v>
      </c>
      <c r="B72" s="37" t="s">
        <v>166</v>
      </c>
      <c r="C72" s="37" t="s">
        <v>41</v>
      </c>
      <c r="D72" s="37" t="s">
        <v>23</v>
      </c>
      <c r="E72" s="37" t="s">
        <v>167</v>
      </c>
      <c r="F72" s="38" t="s">
        <v>269</v>
      </c>
      <c r="G72" s="50">
        <v>35000</v>
      </c>
      <c r="H72" s="39"/>
      <c r="I72" s="126">
        <f>+G72*2.87%</f>
        <v>1004.5</v>
      </c>
      <c r="J72" s="126">
        <f>G72*7.1/100</f>
        <v>2485</v>
      </c>
      <c r="K72" s="126">
        <f>G72*1.13%</f>
        <v>395.5</v>
      </c>
      <c r="L72" s="126">
        <f>G72*3.04%</f>
        <v>1064</v>
      </c>
      <c r="M72" s="126">
        <f>G72*7.09%</f>
        <v>2481.5</v>
      </c>
      <c r="N72" s="126"/>
      <c r="O72" s="126">
        <v>25</v>
      </c>
      <c r="P72" s="45">
        <v>6131.62</v>
      </c>
      <c r="Q72" s="126">
        <f>H72+I72+L72+N72+P72+O72</f>
        <v>8225.119999999999</v>
      </c>
      <c r="R72" s="126">
        <f>J72+K72+M72</f>
        <v>5362</v>
      </c>
      <c r="S72" s="126">
        <f>G72-Q72</f>
        <v>26774.880000000001</v>
      </c>
    </row>
    <row r="73" spans="1:19" s="11" customFormat="1" ht="24.75" customHeight="1" thickBot="1" x14ac:dyDescent="0.25">
      <c r="A73" s="175" t="s">
        <v>26</v>
      </c>
      <c r="B73" s="175"/>
      <c r="C73" s="175"/>
      <c r="D73" s="175"/>
      <c r="E73" s="175"/>
      <c r="F73" s="38"/>
      <c r="G73" s="82">
        <f>SUM(G70:G72)</f>
        <v>205000</v>
      </c>
      <c r="H73" s="82">
        <f t="shared" ref="H73:S73" si="36">SUM(H70:H72)</f>
        <v>17806.21</v>
      </c>
      <c r="I73" s="82">
        <f t="shared" si="36"/>
        <v>5883.5</v>
      </c>
      <c r="J73" s="82">
        <f t="shared" si="36"/>
        <v>14555</v>
      </c>
      <c r="K73" s="82">
        <f t="shared" si="36"/>
        <v>2350.5</v>
      </c>
      <c r="L73" s="82">
        <f t="shared" si="36"/>
        <v>6232</v>
      </c>
      <c r="M73" s="82">
        <f t="shared" si="36"/>
        <v>14534.5</v>
      </c>
      <c r="N73" s="82">
        <f t="shared" si="36"/>
        <v>3430.92</v>
      </c>
      <c r="O73" s="82">
        <f t="shared" si="36"/>
        <v>75</v>
      </c>
      <c r="P73" s="82">
        <f t="shared" si="36"/>
        <v>10894.82</v>
      </c>
      <c r="Q73" s="82">
        <f t="shared" si="36"/>
        <v>44322.45</v>
      </c>
      <c r="R73" s="82">
        <f t="shared" si="36"/>
        <v>31440</v>
      </c>
      <c r="S73" s="82">
        <f t="shared" si="36"/>
        <v>160677.54999999999</v>
      </c>
    </row>
    <row r="74" spans="1:19" s="11" customFormat="1" ht="36.75" customHeight="1" x14ac:dyDescent="0.2">
      <c r="A74" s="172" t="s">
        <v>119</v>
      </c>
      <c r="B74" s="173"/>
      <c r="C74" s="173"/>
      <c r="D74" s="173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3"/>
      <c r="Q74" s="173"/>
      <c r="R74" s="173"/>
      <c r="S74" s="174"/>
    </row>
    <row r="75" spans="1:19" s="11" customFormat="1" ht="23.25" customHeight="1" x14ac:dyDescent="0.35">
      <c r="A75" s="47">
        <v>50</v>
      </c>
      <c r="B75" s="46" t="s">
        <v>120</v>
      </c>
      <c r="C75" s="46" t="s">
        <v>41</v>
      </c>
      <c r="D75" s="37" t="s">
        <v>119</v>
      </c>
      <c r="E75" s="53" t="s">
        <v>46</v>
      </c>
      <c r="F75" s="47" t="s">
        <v>269</v>
      </c>
      <c r="G75" s="126">
        <v>55000</v>
      </c>
      <c r="H75" s="126">
        <v>2302.36</v>
      </c>
      <c r="I75" s="126">
        <f>G75*2.87/100</f>
        <v>1578.5</v>
      </c>
      <c r="J75" s="126">
        <f>G75*7.1/100</f>
        <v>3905</v>
      </c>
      <c r="K75" s="126">
        <f>G75*1.15%</f>
        <v>632.5</v>
      </c>
      <c r="L75" s="126">
        <f>G75*3.04%</f>
        <v>1672</v>
      </c>
      <c r="M75" s="126">
        <f>G75*7.09%</f>
        <v>3899.5000000000005</v>
      </c>
      <c r="N75" s="126">
        <v>1715.46</v>
      </c>
      <c r="O75" s="126">
        <v>25</v>
      </c>
      <c r="P75" s="126">
        <v>8594.69</v>
      </c>
      <c r="Q75" s="126">
        <f>H75+I75+L75+N75+P75+O75</f>
        <v>15888.010000000002</v>
      </c>
      <c r="R75" s="126">
        <f>J75+K75+M75</f>
        <v>8437</v>
      </c>
      <c r="S75" s="126">
        <f>G75-Q75</f>
        <v>39111.99</v>
      </c>
    </row>
    <row r="76" spans="1:19" s="11" customFormat="1" ht="27.75" customHeight="1" thickBot="1" x14ac:dyDescent="0.25">
      <c r="A76" s="175" t="s">
        <v>26</v>
      </c>
      <c r="B76" s="175"/>
      <c r="C76" s="175"/>
      <c r="D76" s="175"/>
      <c r="E76" s="175"/>
      <c r="F76" s="38"/>
      <c r="G76" s="82">
        <f t="shared" ref="G76:S76" si="37">SUM(G75:G75)</f>
        <v>55000</v>
      </c>
      <c r="H76" s="82">
        <f t="shared" si="37"/>
        <v>2302.36</v>
      </c>
      <c r="I76" s="82">
        <f t="shared" si="37"/>
        <v>1578.5</v>
      </c>
      <c r="J76" s="82">
        <f t="shared" si="37"/>
        <v>3905</v>
      </c>
      <c r="K76" s="82">
        <f t="shared" si="37"/>
        <v>632.5</v>
      </c>
      <c r="L76" s="82">
        <f t="shared" si="37"/>
        <v>1672</v>
      </c>
      <c r="M76" s="82">
        <f t="shared" si="37"/>
        <v>3899.5000000000005</v>
      </c>
      <c r="N76" s="82">
        <f t="shared" si="37"/>
        <v>1715.46</v>
      </c>
      <c r="O76" s="82">
        <f t="shared" si="37"/>
        <v>25</v>
      </c>
      <c r="P76" s="82">
        <f t="shared" si="37"/>
        <v>8594.69</v>
      </c>
      <c r="Q76" s="82">
        <f t="shared" si="37"/>
        <v>15888.010000000002</v>
      </c>
      <c r="R76" s="82">
        <f t="shared" si="37"/>
        <v>8437</v>
      </c>
      <c r="S76" s="82">
        <f t="shared" si="37"/>
        <v>39111.99</v>
      </c>
    </row>
    <row r="77" spans="1:19" s="11" customFormat="1" ht="41.25" customHeight="1" x14ac:dyDescent="0.2">
      <c r="A77" s="172" t="s">
        <v>71</v>
      </c>
      <c r="B77" s="173"/>
      <c r="C77" s="173"/>
      <c r="D77" s="173"/>
      <c r="E77" s="173"/>
      <c r="F77" s="173"/>
      <c r="G77" s="173"/>
      <c r="H77" s="173"/>
      <c r="I77" s="173"/>
      <c r="J77" s="173"/>
      <c r="K77" s="173"/>
      <c r="L77" s="173"/>
      <c r="M77" s="173"/>
      <c r="N77" s="173"/>
      <c r="O77" s="173"/>
      <c r="P77" s="173"/>
      <c r="Q77" s="173"/>
      <c r="R77" s="173"/>
      <c r="S77" s="174"/>
    </row>
    <row r="78" spans="1:19" s="11" customFormat="1" ht="21" customHeight="1" x14ac:dyDescent="0.35">
      <c r="A78" s="47">
        <v>51</v>
      </c>
      <c r="B78" s="37" t="s">
        <v>48</v>
      </c>
      <c r="C78" s="37" t="s">
        <v>41</v>
      </c>
      <c r="D78" s="37" t="s">
        <v>47</v>
      </c>
      <c r="E78" s="105" t="s">
        <v>399</v>
      </c>
      <c r="F78" s="38" t="s">
        <v>25</v>
      </c>
      <c r="G78" s="126">
        <v>70000</v>
      </c>
      <c r="H78" s="126">
        <v>5723.0499999999993</v>
      </c>
      <c r="I78" s="126">
        <f t="shared" ref="I78:I89" si="38">G78*2.87/100</f>
        <v>2009</v>
      </c>
      <c r="J78" s="126">
        <f>G78*7.1/100</f>
        <v>4970</v>
      </c>
      <c r="K78" s="126">
        <f>G78*1.15%</f>
        <v>805</v>
      </c>
      <c r="L78" s="126">
        <f>+G78*3.04%</f>
        <v>2128</v>
      </c>
      <c r="M78" s="126">
        <f t="shared" ref="M78:M89" si="39">+G78*7.09%</f>
        <v>4963</v>
      </c>
      <c r="N78" s="126"/>
      <c r="O78" s="126">
        <v>25</v>
      </c>
      <c r="P78" s="126">
        <v>8078.3</v>
      </c>
      <c r="Q78" s="126">
        <f>H78+I78+L78+N78+P78+O78</f>
        <v>17963.349999999999</v>
      </c>
      <c r="R78" s="126">
        <f>J78+K78+M78+P78</f>
        <v>18816.3</v>
      </c>
      <c r="S78" s="126">
        <f>G78-Q78</f>
        <v>52036.65</v>
      </c>
    </row>
    <row r="79" spans="1:19" s="11" customFormat="1" ht="21" x14ac:dyDescent="0.35">
      <c r="A79" s="47">
        <v>52</v>
      </c>
      <c r="B79" s="37" t="s">
        <v>97</v>
      </c>
      <c r="C79" s="37" t="s">
        <v>41</v>
      </c>
      <c r="D79" s="37" t="s">
        <v>47</v>
      </c>
      <c r="E79" s="105" t="s">
        <v>98</v>
      </c>
      <c r="F79" s="38" t="s">
        <v>269</v>
      </c>
      <c r="G79" s="50">
        <v>36000</v>
      </c>
      <c r="H79" s="39"/>
      <c r="I79" s="126">
        <f t="shared" si="38"/>
        <v>1033.2</v>
      </c>
      <c r="J79" s="126">
        <f>G79*7.1/100</f>
        <v>2556</v>
      </c>
      <c r="K79" s="126">
        <f t="shared" ref="K79:K89" si="40">G79*1.15%</f>
        <v>414</v>
      </c>
      <c r="L79" s="126">
        <f t="shared" ref="L79:L89" si="41">+G79*3.04%</f>
        <v>1094.4000000000001</v>
      </c>
      <c r="M79" s="126">
        <f t="shared" si="39"/>
        <v>2552.4</v>
      </c>
      <c r="N79" s="52"/>
      <c r="O79" s="126">
        <v>25</v>
      </c>
      <c r="P79" s="52">
        <v>5650.81</v>
      </c>
      <c r="Q79" s="126">
        <f t="shared" ref="Q79:Q89" si="42">H79+I79+L79+N79+P79+O79</f>
        <v>7803.4100000000008</v>
      </c>
      <c r="R79" s="126">
        <f t="shared" ref="R79:R89" si="43">J79+K79+M79+P79</f>
        <v>11173.21</v>
      </c>
      <c r="S79" s="126">
        <f t="shared" ref="S79:S89" si="44">G79-Q79</f>
        <v>28196.59</v>
      </c>
    </row>
    <row r="80" spans="1:19" s="11" customFormat="1" ht="21" x14ac:dyDescent="0.35">
      <c r="A80" s="47">
        <v>53</v>
      </c>
      <c r="B80" s="37" t="s">
        <v>109</v>
      </c>
      <c r="C80" s="37" t="s">
        <v>40</v>
      </c>
      <c r="D80" s="37" t="s">
        <v>47</v>
      </c>
      <c r="E80" s="105" t="s">
        <v>101</v>
      </c>
      <c r="F80" s="38" t="s">
        <v>25</v>
      </c>
      <c r="G80" s="50">
        <v>80000</v>
      </c>
      <c r="H80" s="39">
        <v>7400.94</v>
      </c>
      <c r="I80" s="126">
        <f t="shared" si="38"/>
        <v>2296</v>
      </c>
      <c r="J80" s="126">
        <f>G80*7.1/100</f>
        <v>5680</v>
      </c>
      <c r="K80" s="126">
        <f t="shared" si="40"/>
        <v>920</v>
      </c>
      <c r="L80" s="126">
        <f t="shared" si="41"/>
        <v>2432</v>
      </c>
      <c r="M80" s="126">
        <f t="shared" si="39"/>
        <v>5672</v>
      </c>
      <c r="N80" s="52"/>
      <c r="O80" s="126">
        <v>25</v>
      </c>
      <c r="P80" s="52">
        <v>0</v>
      </c>
      <c r="Q80" s="126">
        <f t="shared" si="42"/>
        <v>12153.939999999999</v>
      </c>
      <c r="R80" s="126">
        <f t="shared" si="43"/>
        <v>12272</v>
      </c>
      <c r="S80" s="126">
        <f t="shared" si="44"/>
        <v>67846.06</v>
      </c>
    </row>
    <row r="81" spans="1:22" s="11" customFormat="1" ht="21" x14ac:dyDescent="0.35">
      <c r="A81" s="47">
        <v>54</v>
      </c>
      <c r="B81" s="37" t="s">
        <v>110</v>
      </c>
      <c r="C81" s="37" t="s">
        <v>40</v>
      </c>
      <c r="D81" s="37" t="s">
        <v>47</v>
      </c>
      <c r="E81" s="105" t="s">
        <v>111</v>
      </c>
      <c r="F81" s="38" t="s">
        <v>269</v>
      </c>
      <c r="G81" s="50">
        <v>65000</v>
      </c>
      <c r="H81" s="39">
        <v>4427.55</v>
      </c>
      <c r="I81" s="126">
        <f t="shared" si="38"/>
        <v>1865.5</v>
      </c>
      <c r="J81" s="126">
        <f>G81*7.1/100</f>
        <v>4615</v>
      </c>
      <c r="K81" s="126">
        <f t="shared" si="40"/>
        <v>747.5</v>
      </c>
      <c r="L81" s="126">
        <f t="shared" si="41"/>
        <v>1976</v>
      </c>
      <c r="M81" s="126">
        <f t="shared" si="39"/>
        <v>4608.5</v>
      </c>
      <c r="N81" s="52"/>
      <c r="O81" s="126">
        <v>25</v>
      </c>
      <c r="P81" s="52">
        <v>100</v>
      </c>
      <c r="Q81" s="126">
        <f t="shared" si="42"/>
        <v>8394.0499999999993</v>
      </c>
      <c r="R81" s="126">
        <f t="shared" si="43"/>
        <v>10071</v>
      </c>
      <c r="S81" s="126">
        <f t="shared" si="44"/>
        <v>56605.95</v>
      </c>
    </row>
    <row r="82" spans="1:22" s="11" customFormat="1" ht="21" x14ac:dyDescent="0.35">
      <c r="A82" s="47">
        <v>55</v>
      </c>
      <c r="B82" s="37" t="s">
        <v>112</v>
      </c>
      <c r="C82" s="37" t="s">
        <v>40</v>
      </c>
      <c r="D82" s="37" t="s">
        <v>47</v>
      </c>
      <c r="E82" s="105" t="s">
        <v>243</v>
      </c>
      <c r="F82" s="38" t="s">
        <v>25</v>
      </c>
      <c r="G82" s="169">
        <v>50000</v>
      </c>
      <c r="H82" s="124">
        <v>1854</v>
      </c>
      <c r="I82" s="126">
        <f t="shared" si="38"/>
        <v>1435</v>
      </c>
      <c r="J82" s="126">
        <f t="shared" ref="J82:J89" si="45">G82*7.1/100</f>
        <v>3550</v>
      </c>
      <c r="K82" s="126">
        <f t="shared" si="40"/>
        <v>575</v>
      </c>
      <c r="L82" s="126">
        <f t="shared" si="41"/>
        <v>1520</v>
      </c>
      <c r="M82" s="126">
        <f t="shared" si="39"/>
        <v>3545.0000000000005</v>
      </c>
      <c r="N82" s="139"/>
      <c r="O82" s="126">
        <v>25</v>
      </c>
      <c r="P82" s="139">
        <v>1368</v>
      </c>
      <c r="Q82" s="126">
        <f t="shared" si="42"/>
        <v>6202</v>
      </c>
      <c r="R82" s="126">
        <f t="shared" si="43"/>
        <v>9038</v>
      </c>
      <c r="S82" s="126">
        <f t="shared" si="44"/>
        <v>43798</v>
      </c>
    </row>
    <row r="83" spans="1:22" s="11" customFormat="1" ht="21" x14ac:dyDescent="0.35">
      <c r="A83" s="47">
        <v>56</v>
      </c>
      <c r="B83" s="37" t="s">
        <v>115</v>
      </c>
      <c r="C83" s="37" t="s">
        <v>40</v>
      </c>
      <c r="D83" s="37" t="s">
        <v>47</v>
      </c>
      <c r="E83" s="105" t="s">
        <v>242</v>
      </c>
      <c r="F83" s="38" t="s">
        <v>25</v>
      </c>
      <c r="G83" s="169">
        <v>50000</v>
      </c>
      <c r="H83" s="124">
        <v>1596.68</v>
      </c>
      <c r="I83" s="126">
        <f t="shared" si="38"/>
        <v>1435</v>
      </c>
      <c r="J83" s="126">
        <f t="shared" si="45"/>
        <v>3550</v>
      </c>
      <c r="K83" s="126">
        <f t="shared" si="40"/>
        <v>575</v>
      </c>
      <c r="L83" s="126">
        <f t="shared" si="41"/>
        <v>1520</v>
      </c>
      <c r="M83" s="126">
        <f t="shared" si="39"/>
        <v>3545.0000000000005</v>
      </c>
      <c r="N83" s="139">
        <v>1715.46</v>
      </c>
      <c r="O83" s="126">
        <v>25</v>
      </c>
      <c r="P83" s="139">
        <v>200</v>
      </c>
      <c r="Q83" s="126">
        <f t="shared" si="42"/>
        <v>6492.14</v>
      </c>
      <c r="R83" s="126">
        <f t="shared" si="43"/>
        <v>7870</v>
      </c>
      <c r="S83" s="126">
        <f t="shared" si="44"/>
        <v>43507.86</v>
      </c>
    </row>
    <row r="84" spans="1:22" s="11" customFormat="1" ht="21" x14ac:dyDescent="0.35">
      <c r="A84" s="47">
        <v>57</v>
      </c>
      <c r="B84" s="37" t="s">
        <v>129</v>
      </c>
      <c r="C84" s="37" t="s">
        <v>41</v>
      </c>
      <c r="D84" s="37" t="s">
        <v>47</v>
      </c>
      <c r="E84" s="105" t="s">
        <v>130</v>
      </c>
      <c r="F84" s="38" t="s">
        <v>269</v>
      </c>
      <c r="G84" s="169">
        <v>57000</v>
      </c>
      <c r="H84" s="124">
        <v>2661.76</v>
      </c>
      <c r="I84" s="126">
        <f t="shared" si="38"/>
        <v>1635.9</v>
      </c>
      <c r="J84" s="126">
        <f t="shared" si="45"/>
        <v>4047</v>
      </c>
      <c r="K84" s="126">
        <f t="shared" si="40"/>
        <v>655.5</v>
      </c>
      <c r="L84" s="126">
        <f t="shared" si="41"/>
        <v>1732.8</v>
      </c>
      <c r="M84" s="126">
        <f t="shared" si="39"/>
        <v>4041.3</v>
      </c>
      <c r="N84" s="139">
        <v>1715.46</v>
      </c>
      <c r="O84" s="126">
        <v>25</v>
      </c>
      <c r="P84" s="139">
        <v>100</v>
      </c>
      <c r="Q84" s="126">
        <f t="shared" si="42"/>
        <v>7870.92</v>
      </c>
      <c r="R84" s="126">
        <f t="shared" si="43"/>
        <v>8843.7999999999993</v>
      </c>
      <c r="S84" s="126">
        <f t="shared" si="44"/>
        <v>49129.08</v>
      </c>
    </row>
    <row r="85" spans="1:22" s="11" customFormat="1" ht="21" x14ac:dyDescent="0.35">
      <c r="A85" s="47">
        <v>58</v>
      </c>
      <c r="B85" s="37" t="s">
        <v>158</v>
      </c>
      <c r="C85" s="37" t="s">
        <v>40</v>
      </c>
      <c r="D85" s="37" t="s">
        <v>47</v>
      </c>
      <c r="E85" s="105" t="s">
        <v>241</v>
      </c>
      <c r="F85" s="38" t="s">
        <v>269</v>
      </c>
      <c r="G85" s="169">
        <v>40000</v>
      </c>
      <c r="H85" s="124">
        <v>442.65</v>
      </c>
      <c r="I85" s="128">
        <f t="shared" si="38"/>
        <v>1148</v>
      </c>
      <c r="J85" s="128">
        <f t="shared" si="45"/>
        <v>2840</v>
      </c>
      <c r="K85" s="126">
        <f t="shared" si="40"/>
        <v>460</v>
      </c>
      <c r="L85" s="128">
        <f t="shared" si="41"/>
        <v>1216</v>
      </c>
      <c r="M85" s="128">
        <f t="shared" si="39"/>
        <v>2836</v>
      </c>
      <c r="N85" s="139"/>
      <c r="O85" s="126">
        <v>25</v>
      </c>
      <c r="P85" s="139">
        <v>200</v>
      </c>
      <c r="Q85" s="126">
        <f t="shared" si="42"/>
        <v>3031.65</v>
      </c>
      <c r="R85" s="128">
        <f t="shared" si="43"/>
        <v>6336</v>
      </c>
      <c r="S85" s="126">
        <f t="shared" si="44"/>
        <v>36968.35</v>
      </c>
    </row>
    <row r="86" spans="1:22" s="11" customFormat="1" ht="21" x14ac:dyDescent="0.35">
      <c r="A86" s="47">
        <v>59</v>
      </c>
      <c r="B86" s="37" t="s">
        <v>287</v>
      </c>
      <c r="C86" s="37" t="s">
        <v>40</v>
      </c>
      <c r="D86" s="37" t="s">
        <v>47</v>
      </c>
      <c r="E86" s="105" t="s">
        <v>242</v>
      </c>
      <c r="F86" s="38" t="s">
        <v>269</v>
      </c>
      <c r="G86" s="169">
        <v>44000</v>
      </c>
      <c r="H86" s="39">
        <v>1007.19</v>
      </c>
      <c r="I86" s="128">
        <f t="shared" si="38"/>
        <v>1262.8</v>
      </c>
      <c r="J86" s="128">
        <f t="shared" si="45"/>
        <v>3124</v>
      </c>
      <c r="K86" s="126">
        <f t="shared" si="40"/>
        <v>506</v>
      </c>
      <c r="L86" s="128">
        <f t="shared" si="41"/>
        <v>1337.6</v>
      </c>
      <c r="M86" s="128">
        <f t="shared" si="39"/>
        <v>3119.6000000000004</v>
      </c>
      <c r="N86" s="139"/>
      <c r="O86" s="126">
        <v>25</v>
      </c>
      <c r="P86" s="139">
        <v>2100</v>
      </c>
      <c r="Q86" s="126">
        <f>H86+I86+L86+N86+P86+O86</f>
        <v>5732.59</v>
      </c>
      <c r="R86" s="128">
        <f>J86+K86+M86+P86</f>
        <v>8849.6</v>
      </c>
      <c r="S86" s="126">
        <f>G86-Q86</f>
        <v>38267.410000000003</v>
      </c>
    </row>
    <row r="87" spans="1:22" s="11" customFormat="1" ht="21" x14ac:dyDescent="0.35">
      <c r="A87" s="47">
        <v>60</v>
      </c>
      <c r="B87" s="37" t="s">
        <v>288</v>
      </c>
      <c r="C87" s="37" t="s">
        <v>41</v>
      </c>
      <c r="D87" s="37" t="s">
        <v>47</v>
      </c>
      <c r="E87" s="105" t="s">
        <v>242</v>
      </c>
      <c r="F87" s="38" t="s">
        <v>269</v>
      </c>
      <c r="G87" s="169">
        <v>44000</v>
      </c>
      <c r="H87" s="39">
        <v>1007.19</v>
      </c>
      <c r="I87" s="128">
        <f>G87*2.87/100</f>
        <v>1262.8</v>
      </c>
      <c r="J87" s="128">
        <f>G87*7.1/100</f>
        <v>3124</v>
      </c>
      <c r="K87" s="126">
        <f>G87*1.15%</f>
        <v>506</v>
      </c>
      <c r="L87" s="128">
        <f>+G87*3.04%</f>
        <v>1337.6</v>
      </c>
      <c r="M87" s="128">
        <f>+G87*7.09%</f>
        <v>3119.6000000000004</v>
      </c>
      <c r="N87" s="139"/>
      <c r="O87" s="126">
        <v>25</v>
      </c>
      <c r="P87" s="139">
        <v>100</v>
      </c>
      <c r="Q87" s="126">
        <f>H87+I87+L87+N87+P87+O87</f>
        <v>3732.5899999999997</v>
      </c>
      <c r="R87" s="128">
        <f>J87+K87+M87+P87</f>
        <v>6849.6</v>
      </c>
      <c r="S87" s="126">
        <f>G87-Q87</f>
        <v>40267.410000000003</v>
      </c>
    </row>
    <row r="88" spans="1:22" s="11" customFormat="1" ht="21" x14ac:dyDescent="0.35">
      <c r="A88" s="47">
        <v>61</v>
      </c>
      <c r="B88" s="37" t="s">
        <v>289</v>
      </c>
      <c r="C88" s="37" t="s">
        <v>40</v>
      </c>
      <c r="D88" s="37" t="s">
        <v>47</v>
      </c>
      <c r="E88" s="105" t="s">
        <v>242</v>
      </c>
      <c r="F88" s="38" t="s">
        <v>269</v>
      </c>
      <c r="G88" s="169">
        <v>44000</v>
      </c>
      <c r="H88" s="39">
        <v>1007.19</v>
      </c>
      <c r="I88" s="128">
        <f>G88*2.87/100</f>
        <v>1262.8</v>
      </c>
      <c r="J88" s="128">
        <f>G88*7.1/100</f>
        <v>3124</v>
      </c>
      <c r="K88" s="126">
        <f>G88*1.15%</f>
        <v>506</v>
      </c>
      <c r="L88" s="128">
        <f>+G88*3.04%</f>
        <v>1337.6</v>
      </c>
      <c r="M88" s="128">
        <f>+G88*7.09%</f>
        <v>3119.6000000000004</v>
      </c>
      <c r="N88" s="139"/>
      <c r="O88" s="126">
        <v>25</v>
      </c>
      <c r="P88" s="139">
        <v>100</v>
      </c>
      <c r="Q88" s="126">
        <f>H88+I88+L88+N88+P88+O88</f>
        <v>3732.5899999999997</v>
      </c>
      <c r="R88" s="128">
        <f>J88+K88+M88+P88</f>
        <v>6849.6</v>
      </c>
      <c r="S88" s="126">
        <f>G88-Q88</f>
        <v>40267.410000000003</v>
      </c>
    </row>
    <row r="89" spans="1:22" s="11" customFormat="1" ht="21" x14ac:dyDescent="0.35">
      <c r="A89" s="47">
        <v>62</v>
      </c>
      <c r="B89" s="37" t="s">
        <v>169</v>
      </c>
      <c r="C89" s="37" t="s">
        <v>40</v>
      </c>
      <c r="D89" s="37" t="s">
        <v>47</v>
      </c>
      <c r="E89" s="105" t="s">
        <v>170</v>
      </c>
      <c r="F89" s="38" t="s">
        <v>269</v>
      </c>
      <c r="G89" s="169">
        <v>55000</v>
      </c>
      <c r="H89" s="124">
        <v>2559.6799999999998</v>
      </c>
      <c r="I89" s="128">
        <f t="shared" si="38"/>
        <v>1578.5</v>
      </c>
      <c r="J89" s="128">
        <f t="shared" si="45"/>
        <v>3905</v>
      </c>
      <c r="K89" s="126">
        <f t="shared" si="40"/>
        <v>632.5</v>
      </c>
      <c r="L89" s="128">
        <f t="shared" si="41"/>
        <v>1672</v>
      </c>
      <c r="M89" s="128">
        <f t="shared" si="39"/>
        <v>3899.5000000000005</v>
      </c>
      <c r="N89" s="139"/>
      <c r="O89" s="126">
        <v>25</v>
      </c>
      <c r="P89" s="139">
        <v>1663.2</v>
      </c>
      <c r="Q89" s="126">
        <f t="shared" si="42"/>
        <v>7498.38</v>
      </c>
      <c r="R89" s="128">
        <f t="shared" si="43"/>
        <v>10100.200000000001</v>
      </c>
      <c r="S89" s="126">
        <f t="shared" si="44"/>
        <v>47501.62</v>
      </c>
    </row>
    <row r="90" spans="1:22" s="11" customFormat="1" ht="21" x14ac:dyDescent="0.35">
      <c r="A90" s="47">
        <v>63</v>
      </c>
      <c r="B90" s="37" t="s">
        <v>373</v>
      </c>
      <c r="C90" s="130" t="s">
        <v>40</v>
      </c>
      <c r="D90" s="37" t="s">
        <v>374</v>
      </c>
      <c r="E90" s="105" t="s">
        <v>375</v>
      </c>
      <c r="F90" s="38" t="s">
        <v>25</v>
      </c>
      <c r="G90" s="50">
        <v>35000</v>
      </c>
      <c r="H90" s="39"/>
      <c r="I90" s="126">
        <f>G90*2.87/100</f>
        <v>1004.5</v>
      </c>
      <c r="J90" s="126">
        <f>G90*7.1/100</f>
        <v>2485</v>
      </c>
      <c r="K90" s="126">
        <f>G90*1.15%</f>
        <v>402.5</v>
      </c>
      <c r="L90" s="126">
        <f>+G90*3.04%</f>
        <v>1064</v>
      </c>
      <c r="M90" s="126">
        <f>+G90*7.09%</f>
        <v>2481.5</v>
      </c>
      <c r="N90" s="52"/>
      <c r="O90" s="126">
        <v>25</v>
      </c>
      <c r="P90" s="52"/>
      <c r="Q90" s="126">
        <f>H90+I90+L90+N90+P90+O90</f>
        <v>2093.5</v>
      </c>
      <c r="R90" s="126">
        <f>J90+K90+M90+P90</f>
        <v>5369</v>
      </c>
      <c r="S90" s="126">
        <f>G90-Q90</f>
        <v>32906.5</v>
      </c>
    </row>
    <row r="91" spans="1:22" s="18" customFormat="1" ht="21" x14ac:dyDescent="0.35">
      <c r="A91" s="47">
        <v>64</v>
      </c>
      <c r="B91" s="37" t="s">
        <v>383</v>
      </c>
      <c r="C91" s="130" t="s">
        <v>40</v>
      </c>
      <c r="D91" s="37" t="s">
        <v>71</v>
      </c>
      <c r="E91" s="37" t="s">
        <v>207</v>
      </c>
      <c r="F91" s="38" t="s">
        <v>25</v>
      </c>
      <c r="G91" s="126">
        <v>25000</v>
      </c>
      <c r="H91" s="126"/>
      <c r="I91" s="126">
        <f>+G91*2.87%</f>
        <v>717.5</v>
      </c>
      <c r="J91" s="126">
        <f>+G91*7.1%</f>
        <v>1774.9999999999998</v>
      </c>
      <c r="K91" s="126">
        <f>G91*1.15%</f>
        <v>287.5</v>
      </c>
      <c r="L91" s="126">
        <f>G91*3.04%</f>
        <v>760</v>
      </c>
      <c r="M91" s="126">
        <f>G91*7.09%</f>
        <v>1772.5000000000002</v>
      </c>
      <c r="N91" s="126"/>
      <c r="O91" s="126">
        <v>25</v>
      </c>
      <c r="P91" s="126"/>
      <c r="Q91" s="126">
        <f>H91+I91+L91+N91+P91+O91</f>
        <v>1502.5</v>
      </c>
      <c r="R91" s="126">
        <f>J91+K91+M91</f>
        <v>3835</v>
      </c>
      <c r="S91" s="126">
        <f>G91-Q91</f>
        <v>23497.5</v>
      </c>
      <c r="T91" s="11"/>
      <c r="U91" s="11"/>
      <c r="V91" s="11"/>
    </row>
    <row r="92" spans="1:22" s="18" customFormat="1" ht="21" x14ac:dyDescent="0.35">
      <c r="A92" s="47">
        <v>65</v>
      </c>
      <c r="B92" s="37" t="s">
        <v>355</v>
      </c>
      <c r="C92" s="130" t="s">
        <v>40</v>
      </c>
      <c r="D92" s="37" t="s">
        <v>71</v>
      </c>
      <c r="E92" s="37" t="s">
        <v>207</v>
      </c>
      <c r="F92" s="38" t="s">
        <v>25</v>
      </c>
      <c r="G92" s="126">
        <v>45000</v>
      </c>
      <c r="H92" s="126">
        <v>1148.33</v>
      </c>
      <c r="I92" s="126">
        <f>+G92*2.87%</f>
        <v>1291.5</v>
      </c>
      <c r="J92" s="126">
        <f>+G92*7.1%</f>
        <v>3194.9999999999995</v>
      </c>
      <c r="K92" s="126">
        <f>G92*1.15%</f>
        <v>517.5</v>
      </c>
      <c r="L92" s="126">
        <f>G92*3.04%</f>
        <v>1368</v>
      </c>
      <c r="M92" s="126">
        <f>G92*7.09%</f>
        <v>3190.5</v>
      </c>
      <c r="N92" s="126"/>
      <c r="O92" s="126">
        <v>25</v>
      </c>
      <c r="P92" s="126"/>
      <c r="Q92" s="126">
        <f>H92+I92+L92+N92+P92+O92</f>
        <v>3832.83</v>
      </c>
      <c r="R92" s="126">
        <f>J92+K92+M92</f>
        <v>6903</v>
      </c>
      <c r="S92" s="126">
        <f>G92-Q92</f>
        <v>41167.17</v>
      </c>
      <c r="T92" s="11"/>
      <c r="U92" s="11"/>
      <c r="V92" s="11"/>
    </row>
    <row r="93" spans="1:22" s="11" customFormat="1" ht="26.25" customHeight="1" thickBot="1" x14ac:dyDescent="0.25">
      <c r="A93" s="176" t="s">
        <v>26</v>
      </c>
      <c r="B93" s="177"/>
      <c r="C93" s="177"/>
      <c r="D93" s="177"/>
      <c r="E93" s="178"/>
      <c r="F93" s="43"/>
      <c r="G93" s="44">
        <f t="shared" ref="G93:S93" si="46">SUM(G78:G92)</f>
        <v>740000</v>
      </c>
      <c r="H93" s="44">
        <f t="shared" si="46"/>
        <v>30836.209999999992</v>
      </c>
      <c r="I93" s="44">
        <f t="shared" si="46"/>
        <v>21238</v>
      </c>
      <c r="J93" s="44">
        <f t="shared" si="46"/>
        <v>52540</v>
      </c>
      <c r="K93" s="44">
        <f t="shared" si="46"/>
        <v>8510</v>
      </c>
      <c r="L93" s="44">
        <f t="shared" si="46"/>
        <v>22496</v>
      </c>
      <c r="M93" s="44">
        <f t="shared" si="46"/>
        <v>52466</v>
      </c>
      <c r="N93" s="44">
        <f t="shared" si="46"/>
        <v>3430.92</v>
      </c>
      <c r="O93" s="44">
        <f t="shared" si="46"/>
        <v>375</v>
      </c>
      <c r="P93" s="44">
        <f t="shared" si="46"/>
        <v>19660.310000000001</v>
      </c>
      <c r="Q93" s="44">
        <f t="shared" si="46"/>
        <v>98036.439999999988</v>
      </c>
      <c r="R93" s="44">
        <f t="shared" si="46"/>
        <v>133176.31</v>
      </c>
      <c r="S93" s="44">
        <f t="shared" si="46"/>
        <v>641963.56000000006</v>
      </c>
    </row>
    <row r="94" spans="1:22" s="11" customFormat="1" ht="36" customHeight="1" x14ac:dyDescent="0.2">
      <c r="A94" s="172" t="s">
        <v>24</v>
      </c>
      <c r="B94" s="173"/>
      <c r="C94" s="173"/>
      <c r="D94" s="173"/>
      <c r="E94" s="173"/>
      <c r="F94" s="173"/>
      <c r="G94" s="173"/>
      <c r="H94" s="173"/>
      <c r="I94" s="173"/>
      <c r="J94" s="173"/>
      <c r="K94" s="173"/>
      <c r="L94" s="173"/>
      <c r="M94" s="173"/>
      <c r="N94" s="173"/>
      <c r="O94" s="173"/>
      <c r="P94" s="173"/>
      <c r="Q94" s="173"/>
      <c r="R94" s="173"/>
      <c r="S94" s="174"/>
    </row>
    <row r="95" spans="1:22" s="11" customFormat="1" ht="21" customHeight="1" x14ac:dyDescent="0.35">
      <c r="A95" s="38">
        <v>66</v>
      </c>
      <c r="B95" s="37" t="s">
        <v>75</v>
      </c>
      <c r="C95" s="149" t="s">
        <v>41</v>
      </c>
      <c r="D95" s="37" t="s">
        <v>24</v>
      </c>
      <c r="E95" s="37" t="s">
        <v>244</v>
      </c>
      <c r="F95" s="38" t="s">
        <v>269</v>
      </c>
      <c r="G95" s="126">
        <v>90000</v>
      </c>
      <c r="H95" s="126">
        <v>9753.19</v>
      </c>
      <c r="I95" s="126">
        <f t="shared" ref="I95:I101" si="47">+G95*2.87%</f>
        <v>2583</v>
      </c>
      <c r="J95" s="126">
        <f t="shared" ref="J95:J101" si="48">+G95*7.1%</f>
        <v>6389.9999999999991</v>
      </c>
      <c r="K95" s="126">
        <f t="shared" ref="K95:K101" si="49">G95*1.15%</f>
        <v>1035</v>
      </c>
      <c r="L95" s="126">
        <f t="shared" ref="L95:L101" si="50">G95*3.04%</f>
        <v>2736</v>
      </c>
      <c r="M95" s="126">
        <f>G95*3.04%</f>
        <v>2736</v>
      </c>
      <c r="N95" s="126"/>
      <c r="O95" s="126">
        <v>25</v>
      </c>
      <c r="P95" s="126">
        <v>12168</v>
      </c>
      <c r="Q95" s="126">
        <f t="shared" ref="Q95:Q101" si="51">H95+I95+L95+N95+P95+O95</f>
        <v>27265.190000000002</v>
      </c>
      <c r="R95" s="126">
        <f t="shared" ref="R95:R101" si="52">J95+K95+M95</f>
        <v>10161</v>
      </c>
      <c r="S95" s="126">
        <f t="shared" ref="S95:S101" si="53">G95-Q95</f>
        <v>62734.81</v>
      </c>
    </row>
    <row r="96" spans="1:22" s="11" customFormat="1" ht="23.25" customHeight="1" x14ac:dyDescent="0.35">
      <c r="A96" s="38">
        <v>67</v>
      </c>
      <c r="B96" s="37" t="s">
        <v>96</v>
      </c>
      <c r="C96" s="37" t="s">
        <v>41</v>
      </c>
      <c r="D96" s="37" t="s">
        <v>24</v>
      </c>
      <c r="E96" s="37" t="s">
        <v>44</v>
      </c>
      <c r="F96" s="38" t="s">
        <v>269</v>
      </c>
      <c r="G96" s="50">
        <v>38000</v>
      </c>
      <c r="H96" s="39">
        <v>160.38</v>
      </c>
      <c r="I96" s="126">
        <f t="shared" si="47"/>
        <v>1090.5999999999999</v>
      </c>
      <c r="J96" s="126">
        <f t="shared" si="48"/>
        <v>2697.9999999999995</v>
      </c>
      <c r="K96" s="126">
        <f t="shared" si="49"/>
        <v>437</v>
      </c>
      <c r="L96" s="126">
        <f t="shared" si="50"/>
        <v>1155.2</v>
      </c>
      <c r="M96" s="126">
        <f>G96*3.04%</f>
        <v>1155.2</v>
      </c>
      <c r="N96" s="126"/>
      <c r="O96" s="126">
        <v>25</v>
      </c>
      <c r="P96" s="40">
        <v>1018</v>
      </c>
      <c r="Q96" s="126">
        <f t="shared" si="51"/>
        <v>3449.1800000000003</v>
      </c>
      <c r="R96" s="126">
        <f t="shared" si="52"/>
        <v>4290.2</v>
      </c>
      <c r="S96" s="126">
        <f t="shared" si="53"/>
        <v>34550.82</v>
      </c>
    </row>
    <row r="97" spans="1:19" s="11" customFormat="1" ht="23.25" customHeight="1" x14ac:dyDescent="0.35">
      <c r="A97" s="38">
        <v>68</v>
      </c>
      <c r="B97" s="37" t="s">
        <v>145</v>
      </c>
      <c r="C97" s="37" t="s">
        <v>40</v>
      </c>
      <c r="D97" s="37" t="s">
        <v>24</v>
      </c>
      <c r="E97" s="37" t="s">
        <v>146</v>
      </c>
      <c r="F97" s="38" t="s">
        <v>269</v>
      </c>
      <c r="G97" s="50">
        <v>80000</v>
      </c>
      <c r="H97" s="39">
        <v>7400.94</v>
      </c>
      <c r="I97" s="126">
        <f t="shared" si="47"/>
        <v>2296</v>
      </c>
      <c r="J97" s="126">
        <f t="shared" si="48"/>
        <v>5679.9999999999991</v>
      </c>
      <c r="K97" s="126">
        <f t="shared" si="49"/>
        <v>920</v>
      </c>
      <c r="L97" s="126">
        <f t="shared" si="50"/>
        <v>2432</v>
      </c>
      <c r="M97" s="126">
        <f>G97*3.04%</f>
        <v>2432</v>
      </c>
      <c r="N97" s="126"/>
      <c r="O97" s="126">
        <v>25</v>
      </c>
      <c r="P97" s="40">
        <v>100</v>
      </c>
      <c r="Q97" s="126">
        <f t="shared" si="51"/>
        <v>12253.939999999999</v>
      </c>
      <c r="R97" s="126">
        <f t="shared" si="52"/>
        <v>9032</v>
      </c>
      <c r="S97" s="126">
        <f t="shared" si="53"/>
        <v>67746.06</v>
      </c>
    </row>
    <row r="98" spans="1:19" s="11" customFormat="1" ht="23.25" customHeight="1" x14ac:dyDescent="0.35">
      <c r="A98" s="38">
        <v>69</v>
      </c>
      <c r="B98" s="136" t="s">
        <v>227</v>
      </c>
      <c r="C98" s="136" t="s">
        <v>40</v>
      </c>
      <c r="D98" s="136" t="s">
        <v>24</v>
      </c>
      <c r="E98" s="136" t="s">
        <v>191</v>
      </c>
      <c r="F98" s="131" t="s">
        <v>25</v>
      </c>
      <c r="G98" s="169">
        <v>60000</v>
      </c>
      <c r="H98" s="124">
        <v>3143.56</v>
      </c>
      <c r="I98" s="128">
        <f t="shared" si="47"/>
        <v>1722</v>
      </c>
      <c r="J98" s="128">
        <f t="shared" si="48"/>
        <v>4260</v>
      </c>
      <c r="K98" s="128">
        <f t="shared" si="49"/>
        <v>690</v>
      </c>
      <c r="L98" s="128">
        <f t="shared" si="50"/>
        <v>1824</v>
      </c>
      <c r="M98" s="128">
        <f>G98*3.04%</f>
        <v>1824</v>
      </c>
      <c r="N98" s="128">
        <v>1715.46</v>
      </c>
      <c r="O98" s="126">
        <v>25</v>
      </c>
      <c r="P98" s="40">
        <v>1018</v>
      </c>
      <c r="Q98" s="126">
        <f t="shared" si="51"/>
        <v>9448.02</v>
      </c>
      <c r="R98" s="126">
        <f t="shared" si="52"/>
        <v>6774</v>
      </c>
      <c r="S98" s="126">
        <f t="shared" si="53"/>
        <v>50551.979999999996</v>
      </c>
    </row>
    <row r="99" spans="1:19" s="11" customFormat="1" ht="21" x14ac:dyDescent="0.35">
      <c r="A99" s="38">
        <v>70</v>
      </c>
      <c r="B99" s="37" t="s">
        <v>393</v>
      </c>
      <c r="C99" s="130" t="s">
        <v>40</v>
      </c>
      <c r="D99" s="37" t="s">
        <v>353</v>
      </c>
      <c r="E99" s="146" t="s">
        <v>207</v>
      </c>
      <c r="F99" s="38" t="s">
        <v>25</v>
      </c>
      <c r="G99" s="126">
        <v>15000</v>
      </c>
      <c r="H99" s="126"/>
      <c r="I99" s="126">
        <f>+G99*2.87%</f>
        <v>430.5</v>
      </c>
      <c r="J99" s="126">
        <f>+G99*7.1%</f>
        <v>1065</v>
      </c>
      <c r="K99" s="126">
        <f>G99*1.15%</f>
        <v>172.5</v>
      </c>
      <c r="L99" s="126">
        <f>G99*3.04%</f>
        <v>456</v>
      </c>
      <c r="M99" s="126">
        <f>G99*7.09%</f>
        <v>1063.5</v>
      </c>
      <c r="N99" s="126"/>
      <c r="O99" s="126">
        <v>25</v>
      </c>
      <c r="P99" s="126"/>
      <c r="Q99" s="126">
        <f>H99+I99+L99+N99+P99+O99</f>
        <v>911.5</v>
      </c>
      <c r="R99" s="126">
        <f>J99+K99+M99</f>
        <v>2301</v>
      </c>
      <c r="S99" s="126">
        <f>G99-Q99</f>
        <v>14088.5</v>
      </c>
    </row>
    <row r="100" spans="1:19" s="11" customFormat="1" ht="23.25" customHeight="1" x14ac:dyDescent="0.35">
      <c r="A100" s="38">
        <v>71</v>
      </c>
      <c r="B100" s="37" t="s">
        <v>230</v>
      </c>
      <c r="C100" s="37" t="s">
        <v>41</v>
      </c>
      <c r="D100" s="37" t="s">
        <v>24</v>
      </c>
      <c r="E100" s="37" t="s">
        <v>201</v>
      </c>
      <c r="F100" s="38" t="s">
        <v>25</v>
      </c>
      <c r="G100" s="50">
        <v>40000</v>
      </c>
      <c r="H100" s="39">
        <v>442.65</v>
      </c>
      <c r="I100" s="126">
        <f t="shared" si="47"/>
        <v>1148</v>
      </c>
      <c r="J100" s="126">
        <f t="shared" si="48"/>
        <v>2839.9999999999995</v>
      </c>
      <c r="K100" s="126">
        <f t="shared" si="49"/>
        <v>460</v>
      </c>
      <c r="L100" s="126">
        <f t="shared" si="50"/>
        <v>1216</v>
      </c>
      <c r="M100" s="126">
        <f>G100*3.04%</f>
        <v>1216</v>
      </c>
      <c r="N100" s="126"/>
      <c r="O100" s="126">
        <v>25</v>
      </c>
      <c r="P100" s="40">
        <v>1100</v>
      </c>
      <c r="Q100" s="126">
        <f t="shared" si="51"/>
        <v>3931.65</v>
      </c>
      <c r="R100" s="126">
        <f t="shared" si="52"/>
        <v>4516</v>
      </c>
      <c r="S100" s="126">
        <f t="shared" si="53"/>
        <v>36068.35</v>
      </c>
    </row>
    <row r="101" spans="1:19" s="11" customFormat="1" ht="21" x14ac:dyDescent="0.35">
      <c r="A101" s="38">
        <v>72</v>
      </c>
      <c r="B101" s="37" t="s">
        <v>354</v>
      </c>
      <c r="C101" s="130" t="s">
        <v>40</v>
      </c>
      <c r="D101" s="37" t="s">
        <v>353</v>
      </c>
      <c r="E101" s="146" t="s">
        <v>207</v>
      </c>
      <c r="F101" s="38" t="s">
        <v>25</v>
      </c>
      <c r="G101" s="126">
        <v>32000</v>
      </c>
      <c r="H101" s="126"/>
      <c r="I101" s="126">
        <f t="shared" si="47"/>
        <v>918.4</v>
      </c>
      <c r="J101" s="126">
        <f t="shared" si="48"/>
        <v>2272</v>
      </c>
      <c r="K101" s="126">
        <f t="shared" si="49"/>
        <v>368</v>
      </c>
      <c r="L101" s="126">
        <f t="shared" si="50"/>
        <v>972.8</v>
      </c>
      <c r="M101" s="126">
        <f>G101*7.09%</f>
        <v>2268.8000000000002</v>
      </c>
      <c r="N101" s="126"/>
      <c r="O101" s="126">
        <v>25</v>
      </c>
      <c r="P101" s="126"/>
      <c r="Q101" s="126">
        <f t="shared" si="51"/>
        <v>1916.1999999999998</v>
      </c>
      <c r="R101" s="126">
        <f t="shared" si="52"/>
        <v>4908.8</v>
      </c>
      <c r="S101" s="126">
        <f t="shared" si="53"/>
        <v>30083.8</v>
      </c>
    </row>
    <row r="102" spans="1:19" s="11" customFormat="1" ht="21.75" thickBot="1" x14ac:dyDescent="0.4">
      <c r="A102" s="112"/>
      <c r="B102" s="54"/>
      <c r="C102" s="54"/>
      <c r="D102" s="55"/>
      <c r="E102" s="140" t="s">
        <v>26</v>
      </c>
      <c r="F102" s="43"/>
      <c r="G102" s="166">
        <f t="shared" ref="G102:S102" si="54">SUM(G95:G101)</f>
        <v>355000</v>
      </c>
      <c r="H102" s="142">
        <f t="shared" si="54"/>
        <v>20900.72</v>
      </c>
      <c r="I102" s="142">
        <f t="shared" si="54"/>
        <v>10188.5</v>
      </c>
      <c r="J102" s="142">
        <f t="shared" si="54"/>
        <v>25204.999999999996</v>
      </c>
      <c r="K102" s="142">
        <f t="shared" si="54"/>
        <v>4082.5</v>
      </c>
      <c r="L102" s="142">
        <f t="shared" si="54"/>
        <v>10792</v>
      </c>
      <c r="M102" s="142">
        <f t="shared" si="54"/>
        <v>12695.5</v>
      </c>
      <c r="N102" s="142">
        <f t="shared" si="54"/>
        <v>1715.46</v>
      </c>
      <c r="O102" s="142">
        <f t="shared" si="54"/>
        <v>175</v>
      </c>
      <c r="P102" s="142">
        <f t="shared" si="54"/>
        <v>15404</v>
      </c>
      <c r="Q102" s="142">
        <f t="shared" si="54"/>
        <v>59175.68</v>
      </c>
      <c r="R102" s="142">
        <f t="shared" si="54"/>
        <v>41983</v>
      </c>
      <c r="S102" s="142">
        <f t="shared" si="54"/>
        <v>295824.31999999995</v>
      </c>
    </row>
    <row r="103" spans="1:19" s="11" customFormat="1" ht="31.5" x14ac:dyDescent="0.2">
      <c r="A103" s="172" t="s">
        <v>50</v>
      </c>
      <c r="B103" s="173"/>
      <c r="C103" s="173"/>
      <c r="D103" s="173"/>
      <c r="E103" s="173"/>
      <c r="F103" s="173"/>
      <c r="G103" s="210"/>
      <c r="H103" s="173"/>
      <c r="I103" s="173"/>
      <c r="J103" s="173"/>
      <c r="K103" s="173"/>
      <c r="L103" s="173"/>
      <c r="M103" s="173"/>
      <c r="N103" s="173"/>
      <c r="O103" s="173"/>
      <c r="P103" s="173"/>
      <c r="Q103" s="173"/>
      <c r="R103" s="173"/>
      <c r="S103" s="174"/>
    </row>
    <row r="104" spans="1:19" s="11" customFormat="1" ht="21" x14ac:dyDescent="0.35">
      <c r="A104" s="47">
        <v>73</v>
      </c>
      <c r="B104" s="37" t="s">
        <v>51</v>
      </c>
      <c r="C104" s="37" t="s">
        <v>41</v>
      </c>
      <c r="D104" s="37" t="s">
        <v>50</v>
      </c>
      <c r="E104" s="37" t="s">
        <v>245</v>
      </c>
      <c r="F104" s="38" t="s">
        <v>25</v>
      </c>
      <c r="G104" s="126">
        <v>100000</v>
      </c>
      <c r="H104" s="128">
        <v>12105.45</v>
      </c>
      <c r="I104" s="126">
        <f>+G104*2.87%</f>
        <v>2870</v>
      </c>
      <c r="J104" s="126">
        <f>+G104*7.1%</f>
        <v>7099.9999999999991</v>
      </c>
      <c r="K104" s="126">
        <f>G104*1.15%</f>
        <v>1150</v>
      </c>
      <c r="L104" s="126">
        <f>G104*3.04%</f>
        <v>3040</v>
      </c>
      <c r="M104" s="126">
        <f>G104*7.09%</f>
        <v>7090.0000000000009</v>
      </c>
      <c r="N104" s="126"/>
      <c r="O104" s="126">
        <v>25</v>
      </c>
      <c r="P104" s="126">
        <v>100</v>
      </c>
      <c r="Q104" s="126">
        <f>H104+I104+L104+N104+P104+O104</f>
        <v>18140.45</v>
      </c>
      <c r="R104" s="126">
        <f>J104+K104+M104</f>
        <v>15340</v>
      </c>
      <c r="S104" s="126">
        <f>G104-Q104</f>
        <v>81859.55</v>
      </c>
    </row>
    <row r="105" spans="1:19" s="11" customFormat="1" ht="21" x14ac:dyDescent="0.35">
      <c r="A105" s="47">
        <v>74</v>
      </c>
      <c r="B105" s="37" t="s">
        <v>99</v>
      </c>
      <c r="C105" s="37" t="s">
        <v>40</v>
      </c>
      <c r="D105" s="37" t="s">
        <v>50</v>
      </c>
      <c r="E105" s="37" t="s">
        <v>100</v>
      </c>
      <c r="F105" s="38" t="s">
        <v>25</v>
      </c>
      <c r="G105" s="126">
        <v>75000</v>
      </c>
      <c r="H105" s="126">
        <v>6309.35</v>
      </c>
      <c r="I105" s="126">
        <f>+G105*2.87%</f>
        <v>2152.5</v>
      </c>
      <c r="J105" s="126">
        <f>+G105*7.1%</f>
        <v>5324.9999999999991</v>
      </c>
      <c r="K105" s="126">
        <f>G105*1.15%</f>
        <v>862.5</v>
      </c>
      <c r="L105" s="126">
        <f>G105*3.04%</f>
        <v>2280</v>
      </c>
      <c r="M105" s="126">
        <f>G105*7.09%</f>
        <v>5317.5</v>
      </c>
      <c r="N105" s="126"/>
      <c r="O105" s="126">
        <v>25</v>
      </c>
      <c r="P105" s="126"/>
      <c r="Q105" s="126">
        <f>H105+I105+L105+N105+P105+O105</f>
        <v>10766.85</v>
      </c>
      <c r="R105" s="126">
        <f>J105+K105+M105</f>
        <v>11505</v>
      </c>
      <c r="S105" s="126">
        <f t="shared" ref="S105:S116" si="55">G105-Q105</f>
        <v>64233.15</v>
      </c>
    </row>
    <row r="106" spans="1:19" s="11" customFormat="1" ht="21" x14ac:dyDescent="0.35">
      <c r="A106" s="47">
        <v>75</v>
      </c>
      <c r="B106" s="37" t="s">
        <v>123</v>
      </c>
      <c r="C106" s="37" t="s">
        <v>41</v>
      </c>
      <c r="D106" s="37" t="s">
        <v>50</v>
      </c>
      <c r="E106" s="37" t="s">
        <v>124</v>
      </c>
      <c r="F106" s="38" t="s">
        <v>269</v>
      </c>
      <c r="G106" s="126">
        <v>130000</v>
      </c>
      <c r="H106" s="126">
        <v>19162.189999999999</v>
      </c>
      <c r="I106" s="126">
        <f>+G106*2.87%</f>
        <v>3731</v>
      </c>
      <c r="J106" s="126">
        <f>+G106*7.1%</f>
        <v>9230</v>
      </c>
      <c r="K106" s="126">
        <f>G106*1.15%</f>
        <v>1495</v>
      </c>
      <c r="L106" s="126">
        <f>G106*3.04%</f>
        <v>3952</v>
      </c>
      <c r="M106" s="126">
        <f>G106*7.09%</f>
        <v>9217</v>
      </c>
      <c r="N106" s="126"/>
      <c r="O106" s="126">
        <v>25</v>
      </c>
      <c r="P106" s="126"/>
      <c r="Q106" s="126">
        <f>H106+I106+L106+N106+P106+O106</f>
        <v>26870.19</v>
      </c>
      <c r="R106" s="126">
        <f>J106+K106+M106</f>
        <v>19942</v>
      </c>
      <c r="S106" s="126">
        <f t="shared" si="55"/>
        <v>103129.81</v>
      </c>
    </row>
    <row r="107" spans="1:19" s="11" customFormat="1" ht="21" x14ac:dyDescent="0.35">
      <c r="A107" s="47">
        <v>76</v>
      </c>
      <c r="B107" s="37" t="s">
        <v>181</v>
      </c>
      <c r="C107" s="37" t="s">
        <v>41</v>
      </c>
      <c r="D107" s="136" t="s">
        <v>50</v>
      </c>
      <c r="E107" s="37" t="s">
        <v>182</v>
      </c>
      <c r="F107" s="131" t="s">
        <v>269</v>
      </c>
      <c r="G107" s="126">
        <v>48000</v>
      </c>
      <c r="H107" s="126">
        <v>1571.73</v>
      </c>
      <c r="I107" s="126">
        <f>+G107*2.87%</f>
        <v>1377.6</v>
      </c>
      <c r="J107" s="126">
        <f>+G107*7.1%</f>
        <v>3407.9999999999995</v>
      </c>
      <c r="K107" s="126">
        <f>G107*1.15%</f>
        <v>552</v>
      </c>
      <c r="L107" s="126">
        <f>G107*3.04%</f>
        <v>1459.2</v>
      </c>
      <c r="M107" s="126">
        <f>G107*7.09%</f>
        <v>3403.2000000000003</v>
      </c>
      <c r="N107" s="126"/>
      <c r="O107" s="126">
        <v>25</v>
      </c>
      <c r="P107" s="126">
        <v>1200</v>
      </c>
      <c r="Q107" s="126">
        <f>H107+I107+L107+N107+P107+O107</f>
        <v>5633.53</v>
      </c>
      <c r="R107" s="128">
        <f>J107+K107+M107</f>
        <v>7363.2</v>
      </c>
      <c r="S107" s="126">
        <f t="shared" si="55"/>
        <v>42366.47</v>
      </c>
    </row>
    <row r="108" spans="1:19" s="11" customFormat="1" ht="21" x14ac:dyDescent="0.35">
      <c r="A108" s="47">
        <v>77</v>
      </c>
      <c r="B108" s="37" t="s">
        <v>219</v>
      </c>
      <c r="C108" s="37" t="s">
        <v>41</v>
      </c>
      <c r="D108" s="37" t="s">
        <v>50</v>
      </c>
      <c r="E108" s="37" t="s">
        <v>201</v>
      </c>
      <c r="F108" s="131" t="s">
        <v>25</v>
      </c>
      <c r="G108" s="126">
        <v>55000</v>
      </c>
      <c r="H108" s="126">
        <v>2782.15</v>
      </c>
      <c r="I108" s="126">
        <f t="shared" ref="I108:I116" si="56">+G108*2.87%</f>
        <v>1578.5</v>
      </c>
      <c r="J108" s="126">
        <f t="shared" ref="J108:J116" si="57">+G108*7.1%</f>
        <v>3904.9999999999995</v>
      </c>
      <c r="K108" s="126">
        <f t="shared" ref="K108:K116" si="58">G108*1.15%</f>
        <v>632.5</v>
      </c>
      <c r="L108" s="126">
        <f t="shared" ref="L108:L116" si="59">G108*3.04%</f>
        <v>1672</v>
      </c>
      <c r="M108" s="126">
        <f t="shared" ref="M108:M116" si="60">G108*7.09%</f>
        <v>3899.5000000000005</v>
      </c>
      <c r="N108" s="126"/>
      <c r="O108" s="126">
        <v>25</v>
      </c>
      <c r="P108" s="126">
        <v>459</v>
      </c>
      <c r="Q108" s="126">
        <f t="shared" ref="Q108:Q116" si="61">H108+I108+L108+N108+P108+O108</f>
        <v>6516.65</v>
      </c>
      <c r="R108" s="128">
        <f t="shared" ref="R108:R116" si="62">J108+K108+M108</f>
        <v>8437</v>
      </c>
      <c r="S108" s="126">
        <f t="shared" si="55"/>
        <v>48483.35</v>
      </c>
    </row>
    <row r="109" spans="1:19" s="11" customFormat="1" ht="21" x14ac:dyDescent="0.35">
      <c r="A109" s="47">
        <v>78</v>
      </c>
      <c r="B109" s="37" t="s">
        <v>220</v>
      </c>
      <c r="C109" s="37" t="s">
        <v>40</v>
      </c>
      <c r="D109" s="37" t="s">
        <v>50</v>
      </c>
      <c r="E109" s="37" t="s">
        <v>199</v>
      </c>
      <c r="F109" s="131" t="s">
        <v>25</v>
      </c>
      <c r="G109" s="126">
        <v>50000</v>
      </c>
      <c r="H109" s="126">
        <v>1854</v>
      </c>
      <c r="I109" s="126">
        <f t="shared" si="56"/>
        <v>1435</v>
      </c>
      <c r="J109" s="126">
        <f t="shared" si="57"/>
        <v>3549.9999999999995</v>
      </c>
      <c r="K109" s="126">
        <f t="shared" si="58"/>
        <v>575</v>
      </c>
      <c r="L109" s="126">
        <f t="shared" si="59"/>
        <v>1520</v>
      </c>
      <c r="M109" s="126">
        <f t="shared" si="60"/>
        <v>3545.0000000000005</v>
      </c>
      <c r="N109" s="126"/>
      <c r="O109" s="126">
        <v>25</v>
      </c>
      <c r="P109" s="126"/>
      <c r="Q109" s="126">
        <f>H109+I109+L109+N109+P109+O109</f>
        <v>4834</v>
      </c>
      <c r="R109" s="128">
        <f t="shared" si="62"/>
        <v>7670</v>
      </c>
      <c r="S109" s="126">
        <f t="shared" si="55"/>
        <v>45166</v>
      </c>
    </row>
    <row r="110" spans="1:19" s="11" customFormat="1" ht="21" x14ac:dyDescent="0.35">
      <c r="A110" s="47">
        <v>79</v>
      </c>
      <c r="B110" s="37" t="s">
        <v>221</v>
      </c>
      <c r="C110" s="37" t="s">
        <v>40</v>
      </c>
      <c r="D110" s="37" t="s">
        <v>50</v>
      </c>
      <c r="E110" s="37" t="s">
        <v>225</v>
      </c>
      <c r="F110" s="131" t="s">
        <v>25</v>
      </c>
      <c r="G110" s="126">
        <v>38500</v>
      </c>
      <c r="H110" s="126">
        <v>230.95</v>
      </c>
      <c r="I110" s="126">
        <f t="shared" si="56"/>
        <v>1104.95</v>
      </c>
      <c r="J110" s="126">
        <f t="shared" si="57"/>
        <v>2733.4999999999995</v>
      </c>
      <c r="K110" s="126">
        <f t="shared" si="58"/>
        <v>442.75</v>
      </c>
      <c r="L110" s="126">
        <f t="shared" si="59"/>
        <v>1170.4000000000001</v>
      </c>
      <c r="M110" s="126">
        <f t="shared" si="60"/>
        <v>2729.65</v>
      </c>
      <c r="N110" s="126"/>
      <c r="O110" s="126">
        <v>25</v>
      </c>
      <c r="P110" s="126"/>
      <c r="Q110" s="126">
        <f t="shared" si="61"/>
        <v>2531.3000000000002</v>
      </c>
      <c r="R110" s="128">
        <f t="shared" si="62"/>
        <v>5905.9</v>
      </c>
      <c r="S110" s="126">
        <f t="shared" si="55"/>
        <v>35968.699999999997</v>
      </c>
    </row>
    <row r="111" spans="1:19" s="11" customFormat="1" ht="21" x14ac:dyDescent="0.35">
      <c r="A111" s="47">
        <v>80</v>
      </c>
      <c r="B111" s="37" t="s">
        <v>222</v>
      </c>
      <c r="C111" s="37" t="s">
        <v>40</v>
      </c>
      <c r="D111" s="37" t="s">
        <v>50</v>
      </c>
      <c r="E111" s="37" t="s">
        <v>226</v>
      </c>
      <c r="F111" s="131" t="s">
        <v>25</v>
      </c>
      <c r="G111" s="126">
        <v>50000</v>
      </c>
      <c r="H111" s="126">
        <v>1854</v>
      </c>
      <c r="I111" s="126">
        <f t="shared" si="56"/>
        <v>1435</v>
      </c>
      <c r="J111" s="126">
        <f t="shared" si="57"/>
        <v>3549.9999999999995</v>
      </c>
      <c r="K111" s="126">
        <f t="shared" si="58"/>
        <v>575</v>
      </c>
      <c r="L111" s="126">
        <f t="shared" si="59"/>
        <v>1520</v>
      </c>
      <c r="M111" s="126">
        <f t="shared" si="60"/>
        <v>3545.0000000000005</v>
      </c>
      <c r="N111" s="126"/>
      <c r="O111" s="126">
        <v>25</v>
      </c>
      <c r="P111" s="126">
        <v>2500</v>
      </c>
      <c r="Q111" s="126">
        <f t="shared" si="61"/>
        <v>7334</v>
      </c>
      <c r="R111" s="128">
        <f t="shared" si="62"/>
        <v>7670</v>
      </c>
      <c r="S111" s="126">
        <f t="shared" si="55"/>
        <v>42666</v>
      </c>
    </row>
    <row r="112" spans="1:19" s="11" customFormat="1" ht="21" x14ac:dyDescent="0.35">
      <c r="A112" s="47">
        <v>81</v>
      </c>
      <c r="B112" s="37" t="s">
        <v>223</v>
      </c>
      <c r="C112" s="37" t="s">
        <v>41</v>
      </c>
      <c r="D112" s="37" t="s">
        <v>50</v>
      </c>
      <c r="E112" s="37" t="s">
        <v>44</v>
      </c>
      <c r="F112" s="131" t="s">
        <v>25</v>
      </c>
      <c r="G112" s="126">
        <v>32000</v>
      </c>
      <c r="H112" s="126"/>
      <c r="I112" s="126">
        <f t="shared" si="56"/>
        <v>918.4</v>
      </c>
      <c r="J112" s="126">
        <f t="shared" si="57"/>
        <v>2272</v>
      </c>
      <c r="K112" s="126">
        <f t="shared" si="58"/>
        <v>368</v>
      </c>
      <c r="L112" s="126">
        <f t="shared" si="59"/>
        <v>972.8</v>
      </c>
      <c r="M112" s="126">
        <f t="shared" si="60"/>
        <v>2268.8000000000002</v>
      </c>
      <c r="N112" s="126">
        <v>3430.92</v>
      </c>
      <c r="O112" s="126">
        <v>25</v>
      </c>
      <c r="P112" s="126">
        <v>2226.1</v>
      </c>
      <c r="Q112" s="126">
        <f t="shared" si="61"/>
        <v>7573.2199999999993</v>
      </c>
      <c r="R112" s="128">
        <f t="shared" si="62"/>
        <v>4908.8</v>
      </c>
      <c r="S112" s="126">
        <f t="shared" si="55"/>
        <v>24426.78</v>
      </c>
    </row>
    <row r="113" spans="1:19" s="11" customFormat="1" ht="21" x14ac:dyDescent="0.35">
      <c r="A113" s="47">
        <v>82</v>
      </c>
      <c r="B113" s="37" t="s">
        <v>379</v>
      </c>
      <c r="C113" s="37" t="s">
        <v>41</v>
      </c>
      <c r="D113" s="37" t="s">
        <v>50</v>
      </c>
      <c r="E113" s="37" t="s">
        <v>380</v>
      </c>
      <c r="F113" s="131" t="s">
        <v>25</v>
      </c>
      <c r="G113" s="126">
        <v>35000</v>
      </c>
      <c r="H113" s="126"/>
      <c r="I113" s="126">
        <f>+G113*2.87%</f>
        <v>1004.5</v>
      </c>
      <c r="J113" s="126">
        <f>+G113*7.1%</f>
        <v>2485</v>
      </c>
      <c r="K113" s="126">
        <f>G113*1.15%</f>
        <v>402.5</v>
      </c>
      <c r="L113" s="126">
        <f>G113*3.04%</f>
        <v>1064</v>
      </c>
      <c r="M113" s="126">
        <f>G113*7.09%</f>
        <v>2481.5</v>
      </c>
      <c r="N113" s="126">
        <v>1715.46</v>
      </c>
      <c r="O113" s="126">
        <v>25</v>
      </c>
      <c r="P113" s="126"/>
      <c r="Q113" s="126">
        <f>H113+I113+L113+N113+P113+O113</f>
        <v>3808.96</v>
      </c>
      <c r="R113" s="128">
        <f>J113+K113+M113</f>
        <v>5369</v>
      </c>
      <c r="S113" s="126">
        <f>G113-Q113</f>
        <v>31191.040000000001</v>
      </c>
    </row>
    <row r="114" spans="1:19" s="11" customFormat="1" ht="21" x14ac:dyDescent="0.35">
      <c r="A114" s="47">
        <v>83</v>
      </c>
      <c r="B114" s="37" t="s">
        <v>391</v>
      </c>
      <c r="C114" s="37" t="s">
        <v>41</v>
      </c>
      <c r="D114" s="37" t="s">
        <v>50</v>
      </c>
      <c r="E114" s="37" t="s">
        <v>380</v>
      </c>
      <c r="F114" s="131" t="s">
        <v>25</v>
      </c>
      <c r="G114" s="126">
        <v>30000</v>
      </c>
      <c r="H114" s="126"/>
      <c r="I114" s="126">
        <f>+G114*2.87%</f>
        <v>861</v>
      </c>
      <c r="J114" s="126">
        <f>+G114*7.1%</f>
        <v>2130</v>
      </c>
      <c r="K114" s="126">
        <f>G114*1.15%</f>
        <v>345</v>
      </c>
      <c r="L114" s="126">
        <f>G114*3.04%</f>
        <v>912</v>
      </c>
      <c r="M114" s="126">
        <f>G114*7.09%</f>
        <v>2127</v>
      </c>
      <c r="N114" s="126"/>
      <c r="O114" s="126">
        <v>25</v>
      </c>
      <c r="P114" s="126"/>
      <c r="Q114" s="126">
        <f>H114+I114+L114+N114+P114+O114</f>
        <v>1798</v>
      </c>
      <c r="R114" s="128">
        <f>J114+K114+M114</f>
        <v>4602</v>
      </c>
      <c r="S114" s="126">
        <f>G114-Q114</f>
        <v>28202</v>
      </c>
    </row>
    <row r="115" spans="1:19" s="11" customFormat="1" ht="21" x14ac:dyDescent="0.35">
      <c r="A115" s="47">
        <v>84</v>
      </c>
      <c r="B115" s="37" t="s">
        <v>394</v>
      </c>
      <c r="C115" s="37" t="s">
        <v>41</v>
      </c>
      <c r="D115" s="37" t="s">
        <v>50</v>
      </c>
      <c r="E115" s="37" t="s">
        <v>380</v>
      </c>
      <c r="F115" s="131" t="s">
        <v>25</v>
      </c>
      <c r="G115" s="126">
        <v>30000</v>
      </c>
      <c r="H115" s="126"/>
      <c r="I115" s="126">
        <f>+G115*2.87%</f>
        <v>861</v>
      </c>
      <c r="J115" s="126">
        <f>+G115*7.1%</f>
        <v>2130</v>
      </c>
      <c r="K115" s="126">
        <f>G115*1.15%</f>
        <v>345</v>
      </c>
      <c r="L115" s="126">
        <f>G115*3.04%</f>
        <v>912</v>
      </c>
      <c r="M115" s="126">
        <f>G115*7.09%</f>
        <v>2127</v>
      </c>
      <c r="N115" s="126"/>
      <c r="O115" s="126">
        <v>25</v>
      </c>
      <c r="P115" s="126"/>
      <c r="Q115" s="126">
        <f>H115+I115+L115+N115+P115+O115</f>
        <v>1798</v>
      </c>
      <c r="R115" s="128">
        <f>J115+K115+M115</f>
        <v>4602</v>
      </c>
      <c r="S115" s="126">
        <f>G115-Q115</f>
        <v>28202</v>
      </c>
    </row>
    <row r="116" spans="1:19" s="11" customFormat="1" ht="21" x14ac:dyDescent="0.35">
      <c r="A116" s="47">
        <v>85</v>
      </c>
      <c r="B116" s="37" t="s">
        <v>224</v>
      </c>
      <c r="C116" s="37" t="s">
        <v>40</v>
      </c>
      <c r="D116" s="37" t="s">
        <v>50</v>
      </c>
      <c r="E116" s="37" t="s">
        <v>100</v>
      </c>
      <c r="F116" s="131" t="s">
        <v>25</v>
      </c>
      <c r="G116" s="126">
        <v>53000</v>
      </c>
      <c r="H116" s="126">
        <v>2277.41</v>
      </c>
      <c r="I116" s="126">
        <f t="shared" si="56"/>
        <v>1521.1</v>
      </c>
      <c r="J116" s="126">
        <f t="shared" si="57"/>
        <v>3762.9999999999995</v>
      </c>
      <c r="K116" s="126">
        <f t="shared" si="58"/>
        <v>609.5</v>
      </c>
      <c r="L116" s="126">
        <f t="shared" si="59"/>
        <v>1611.2</v>
      </c>
      <c r="M116" s="126">
        <f t="shared" si="60"/>
        <v>3757.7000000000003</v>
      </c>
      <c r="N116" s="126"/>
      <c r="O116" s="126">
        <v>25</v>
      </c>
      <c r="P116" s="126">
        <v>100</v>
      </c>
      <c r="Q116" s="126">
        <f t="shared" si="61"/>
        <v>5534.71</v>
      </c>
      <c r="R116" s="128">
        <f t="shared" si="62"/>
        <v>8130.2000000000007</v>
      </c>
      <c r="S116" s="126">
        <f t="shared" si="55"/>
        <v>47465.29</v>
      </c>
    </row>
    <row r="117" spans="1:19" s="11" customFormat="1" ht="21" x14ac:dyDescent="0.35">
      <c r="A117" s="47">
        <v>86</v>
      </c>
      <c r="B117" s="37" t="s">
        <v>314</v>
      </c>
      <c r="C117" s="130" t="s">
        <v>41</v>
      </c>
      <c r="D117" s="37" t="s">
        <v>50</v>
      </c>
      <c r="E117" s="37" t="s">
        <v>44</v>
      </c>
      <c r="F117" s="38" t="s">
        <v>25</v>
      </c>
      <c r="G117" s="126">
        <v>40000</v>
      </c>
      <c r="H117" s="126">
        <v>442.65</v>
      </c>
      <c r="I117" s="126">
        <f>+G117*2.87%</f>
        <v>1148</v>
      </c>
      <c r="J117" s="126">
        <f>+G117*7.1%</f>
        <v>2839.9999999999995</v>
      </c>
      <c r="K117" s="126">
        <f>G117*1.15%</f>
        <v>460</v>
      </c>
      <c r="L117" s="126">
        <f>G117*3.04%</f>
        <v>1216</v>
      </c>
      <c r="M117" s="126">
        <f>G117*7.09%</f>
        <v>2836</v>
      </c>
      <c r="N117" s="126"/>
      <c r="O117" s="126">
        <v>25</v>
      </c>
      <c r="P117" s="126">
        <v>5459</v>
      </c>
      <c r="Q117" s="126">
        <f>H117+I117+L117+N117+P117+O117</f>
        <v>8290.65</v>
      </c>
      <c r="R117" s="126">
        <f>J117+K117+M117</f>
        <v>6136</v>
      </c>
      <c r="S117" s="126">
        <f>G117-Q117</f>
        <v>31709.35</v>
      </c>
    </row>
    <row r="118" spans="1:19" s="11" customFormat="1" ht="21.75" thickBot="1" x14ac:dyDescent="0.4">
      <c r="A118" s="141"/>
      <c r="B118" s="212" t="s">
        <v>26</v>
      </c>
      <c r="C118" s="212"/>
      <c r="D118" s="212"/>
      <c r="E118" s="213"/>
      <c r="F118" s="38"/>
      <c r="G118" s="143">
        <f t="shared" ref="G118:R118" si="63">SUM(G104:G117)</f>
        <v>766500</v>
      </c>
      <c r="H118" s="143">
        <f t="shared" si="63"/>
        <v>48589.880000000012</v>
      </c>
      <c r="I118" s="143">
        <f t="shared" si="63"/>
        <v>21998.55</v>
      </c>
      <c r="J118" s="143">
        <f t="shared" si="63"/>
        <v>54421.5</v>
      </c>
      <c r="K118" s="143">
        <f t="shared" si="63"/>
        <v>8814.75</v>
      </c>
      <c r="L118" s="143">
        <f t="shared" si="63"/>
        <v>23301.599999999999</v>
      </c>
      <c r="M118" s="143">
        <f t="shared" si="63"/>
        <v>54344.85</v>
      </c>
      <c r="N118" s="143">
        <f t="shared" si="63"/>
        <v>5146.38</v>
      </c>
      <c r="O118" s="143">
        <f t="shared" si="63"/>
        <v>350</v>
      </c>
      <c r="P118" s="143">
        <f t="shared" si="63"/>
        <v>12044.1</v>
      </c>
      <c r="Q118" s="143">
        <f t="shared" si="63"/>
        <v>111430.51000000001</v>
      </c>
      <c r="R118" s="143">
        <f t="shared" si="63"/>
        <v>117581.09999999999</v>
      </c>
      <c r="S118" s="143">
        <f>SUM(S104:S117)</f>
        <v>655069.48999999987</v>
      </c>
    </row>
    <row r="119" spans="1:19" s="11" customFormat="1" ht="31.5" x14ac:dyDescent="0.2">
      <c r="A119" s="172" t="s">
        <v>54</v>
      </c>
      <c r="B119" s="173"/>
      <c r="C119" s="173"/>
      <c r="D119" s="173"/>
      <c r="E119" s="173"/>
      <c r="F119" s="173"/>
      <c r="G119" s="173"/>
      <c r="H119" s="173"/>
      <c r="I119" s="173"/>
      <c r="J119" s="173"/>
      <c r="K119" s="173"/>
      <c r="L119" s="173"/>
      <c r="M119" s="173"/>
      <c r="N119" s="173"/>
      <c r="O119" s="173"/>
      <c r="P119" s="173"/>
      <c r="Q119" s="173"/>
      <c r="R119" s="173"/>
      <c r="S119" s="174"/>
    </row>
    <row r="120" spans="1:19" s="11" customFormat="1" ht="21" x14ac:dyDescent="0.35">
      <c r="A120" s="47">
        <v>87</v>
      </c>
      <c r="B120" s="37" t="s">
        <v>56</v>
      </c>
      <c r="C120" s="37" t="s">
        <v>41</v>
      </c>
      <c r="D120" s="37" t="s">
        <v>54</v>
      </c>
      <c r="E120" s="37" t="s">
        <v>55</v>
      </c>
      <c r="F120" s="38" t="s">
        <v>269</v>
      </c>
      <c r="G120" s="126">
        <v>55000</v>
      </c>
      <c r="H120" s="126">
        <v>2604.85</v>
      </c>
      <c r="I120" s="126">
        <f>+G120*2.87%</f>
        <v>1578.5</v>
      </c>
      <c r="J120" s="126">
        <f>+G120*7.1%</f>
        <v>3904.9999999999995</v>
      </c>
      <c r="K120" s="126">
        <f>G120*1.15%</f>
        <v>632.5</v>
      </c>
      <c r="L120" s="126">
        <f>G120*3.04%</f>
        <v>1672</v>
      </c>
      <c r="M120" s="126">
        <f>G120*7.09%</f>
        <v>3899.5000000000005</v>
      </c>
      <c r="N120" s="126"/>
      <c r="O120" s="126">
        <v>25</v>
      </c>
      <c r="P120" s="126">
        <v>2320</v>
      </c>
      <c r="Q120" s="126">
        <f>H120+I120+L120+N120+P120+O120</f>
        <v>8200.35</v>
      </c>
      <c r="R120" s="126">
        <f>J120+K120+M120</f>
        <v>8437</v>
      </c>
      <c r="S120" s="126">
        <f>G120-Q120</f>
        <v>46799.65</v>
      </c>
    </row>
    <row r="121" spans="1:19" s="11" customFormat="1" ht="21" x14ac:dyDescent="0.35">
      <c r="A121" s="47">
        <v>88</v>
      </c>
      <c r="B121" s="37" t="s">
        <v>80</v>
      </c>
      <c r="C121" s="37" t="s">
        <v>41</v>
      </c>
      <c r="D121" s="37" t="s">
        <v>54</v>
      </c>
      <c r="E121" s="37" t="s">
        <v>81</v>
      </c>
      <c r="F121" s="38" t="s">
        <v>269</v>
      </c>
      <c r="G121" s="126">
        <v>45000</v>
      </c>
      <c r="H121" s="126">
        <v>1148.33</v>
      </c>
      <c r="I121" s="126">
        <f>+G121*2.87%</f>
        <v>1291.5</v>
      </c>
      <c r="J121" s="126">
        <f>+G121*7.1%</f>
        <v>3194.9999999999995</v>
      </c>
      <c r="K121" s="126">
        <f>G121*1.15%</f>
        <v>517.5</v>
      </c>
      <c r="L121" s="126">
        <f>G121*3.04%</f>
        <v>1368</v>
      </c>
      <c r="M121" s="126">
        <f>G121*7.09%</f>
        <v>3190.5</v>
      </c>
      <c r="N121" s="126"/>
      <c r="O121" s="126">
        <v>25</v>
      </c>
      <c r="P121" s="126">
        <v>20950.14</v>
      </c>
      <c r="Q121" s="126">
        <f>H121+I121+L121+N121+P121+O121</f>
        <v>24782.97</v>
      </c>
      <c r="R121" s="126">
        <f>J121+K121+M121</f>
        <v>6903</v>
      </c>
      <c r="S121" s="126">
        <f>G121-Q121</f>
        <v>20217.03</v>
      </c>
    </row>
    <row r="122" spans="1:19" s="11" customFormat="1" ht="21" x14ac:dyDescent="0.35">
      <c r="A122" s="47">
        <v>89</v>
      </c>
      <c r="B122" s="37" t="s">
        <v>384</v>
      </c>
      <c r="C122" s="37" t="s">
        <v>41</v>
      </c>
      <c r="D122" s="37" t="s">
        <v>54</v>
      </c>
      <c r="E122" s="146" t="s">
        <v>201</v>
      </c>
      <c r="F122" s="38" t="s">
        <v>25</v>
      </c>
      <c r="G122" s="126">
        <v>40000</v>
      </c>
      <c r="H122" s="126">
        <v>442.65</v>
      </c>
      <c r="I122" s="126">
        <f>+G122*2.87%</f>
        <v>1148</v>
      </c>
      <c r="J122" s="126">
        <f>+G122*7.1%</f>
        <v>2839.9999999999995</v>
      </c>
      <c r="K122" s="126">
        <f>G122*1.15%</f>
        <v>460</v>
      </c>
      <c r="L122" s="126">
        <f>G122*3.04%</f>
        <v>1216</v>
      </c>
      <c r="M122" s="126">
        <f>G122*7.09%</f>
        <v>2836</v>
      </c>
      <c r="N122" s="126"/>
      <c r="O122" s="126">
        <v>25</v>
      </c>
      <c r="P122" s="126">
        <v>200</v>
      </c>
      <c r="Q122" s="126">
        <f>H122+I122+L122+N122+P122+O122</f>
        <v>3031.65</v>
      </c>
      <c r="R122" s="126">
        <f>J122+K122+M122</f>
        <v>6136</v>
      </c>
      <c r="S122" s="126">
        <f>G122-Q122</f>
        <v>36968.35</v>
      </c>
    </row>
    <row r="123" spans="1:19" s="11" customFormat="1" ht="21.75" thickBot="1" x14ac:dyDescent="0.4">
      <c r="A123" s="141"/>
      <c r="B123" s="212" t="s">
        <v>26</v>
      </c>
      <c r="C123" s="212"/>
      <c r="D123" s="212"/>
      <c r="E123" s="213"/>
      <c r="F123" s="38"/>
      <c r="G123" s="143">
        <f t="shared" ref="G123:S123" si="64">SUM(G120:G122)</f>
        <v>140000</v>
      </c>
      <c r="H123" s="143">
        <f t="shared" si="64"/>
        <v>4195.83</v>
      </c>
      <c r="I123" s="143">
        <f t="shared" si="64"/>
        <v>4018</v>
      </c>
      <c r="J123" s="143">
        <f t="shared" si="64"/>
        <v>9939.9999999999982</v>
      </c>
      <c r="K123" s="143">
        <f t="shared" si="64"/>
        <v>1610</v>
      </c>
      <c r="L123" s="143">
        <f t="shared" si="64"/>
        <v>4256</v>
      </c>
      <c r="M123" s="143">
        <f t="shared" si="64"/>
        <v>9926</v>
      </c>
      <c r="N123" s="143">
        <f t="shared" si="64"/>
        <v>0</v>
      </c>
      <c r="O123" s="143">
        <f t="shared" si="64"/>
        <v>75</v>
      </c>
      <c r="P123" s="143">
        <f t="shared" si="64"/>
        <v>23470.14</v>
      </c>
      <c r="Q123" s="143">
        <f t="shared" si="64"/>
        <v>36014.97</v>
      </c>
      <c r="R123" s="143">
        <f t="shared" si="64"/>
        <v>21476</v>
      </c>
      <c r="S123" s="143">
        <f t="shared" si="64"/>
        <v>103985.03</v>
      </c>
    </row>
    <row r="124" spans="1:19" s="11" customFormat="1" ht="31.5" x14ac:dyDescent="0.2">
      <c r="A124" s="172" t="s">
        <v>194</v>
      </c>
      <c r="B124" s="173"/>
      <c r="C124" s="173"/>
      <c r="D124" s="173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3"/>
      <c r="Q124" s="173"/>
      <c r="R124" s="173"/>
      <c r="S124" s="174"/>
    </row>
    <row r="125" spans="1:19" s="11" customFormat="1" ht="21" x14ac:dyDescent="0.35">
      <c r="A125" s="47">
        <v>90</v>
      </c>
      <c r="B125" s="37" t="s">
        <v>236</v>
      </c>
      <c r="C125" s="37" t="s">
        <v>41</v>
      </c>
      <c r="D125" s="37" t="s">
        <v>57</v>
      </c>
      <c r="E125" s="37" t="s">
        <v>207</v>
      </c>
      <c r="F125" s="38" t="s">
        <v>25</v>
      </c>
      <c r="G125" s="126">
        <v>40000</v>
      </c>
      <c r="H125" s="126">
        <v>442.65</v>
      </c>
      <c r="I125" s="126">
        <f t="shared" ref="I125:I130" si="65">+G125*2.87%</f>
        <v>1148</v>
      </c>
      <c r="J125" s="126">
        <f t="shared" ref="J125:J130" si="66">+G125*7.1%</f>
        <v>2839.9999999999995</v>
      </c>
      <c r="K125" s="126">
        <f t="shared" ref="K125:K130" si="67">G125*1.15%</f>
        <v>460</v>
      </c>
      <c r="L125" s="126">
        <f t="shared" ref="L125:L130" si="68">G125*3.04%</f>
        <v>1216</v>
      </c>
      <c r="M125" s="126">
        <f t="shared" ref="M125:M130" si="69">G125*7.09%</f>
        <v>2836</v>
      </c>
      <c r="N125" s="126"/>
      <c r="O125" s="126">
        <v>25</v>
      </c>
      <c r="P125" s="126">
        <v>100</v>
      </c>
      <c r="Q125" s="126">
        <f t="shared" ref="Q125:Q130" si="70">H125+I125+L125+N125+P125+O125</f>
        <v>2931.65</v>
      </c>
      <c r="R125" s="126">
        <f t="shared" ref="R125:R130" si="71">J125+K125+M125</f>
        <v>6136</v>
      </c>
      <c r="S125" s="126">
        <f t="shared" ref="S125:S130" si="72">G125-Q125</f>
        <v>37068.35</v>
      </c>
    </row>
    <row r="126" spans="1:19" s="11" customFormat="1" ht="21" x14ac:dyDescent="0.35">
      <c r="A126" s="47">
        <v>91</v>
      </c>
      <c r="B126" s="37" t="s">
        <v>282</v>
      </c>
      <c r="C126" s="37" t="s">
        <v>41</v>
      </c>
      <c r="D126" s="37" t="s">
        <v>57</v>
      </c>
      <c r="E126" s="37" t="s">
        <v>207</v>
      </c>
      <c r="F126" s="38" t="s">
        <v>25</v>
      </c>
      <c r="G126" s="126">
        <v>40000</v>
      </c>
      <c r="H126" s="126">
        <v>442.65</v>
      </c>
      <c r="I126" s="126">
        <f t="shared" si="65"/>
        <v>1148</v>
      </c>
      <c r="J126" s="126">
        <f t="shared" si="66"/>
        <v>2839.9999999999995</v>
      </c>
      <c r="K126" s="126">
        <f t="shared" si="67"/>
        <v>460</v>
      </c>
      <c r="L126" s="126">
        <f t="shared" si="68"/>
        <v>1216</v>
      </c>
      <c r="M126" s="126">
        <f t="shared" si="69"/>
        <v>2836</v>
      </c>
      <c r="N126" s="126"/>
      <c r="O126" s="126">
        <v>25</v>
      </c>
      <c r="P126" s="126"/>
      <c r="Q126" s="126">
        <f t="shared" si="70"/>
        <v>2831.65</v>
      </c>
      <c r="R126" s="126">
        <f t="shared" si="71"/>
        <v>6136</v>
      </c>
      <c r="S126" s="126">
        <f t="shared" si="72"/>
        <v>37168.35</v>
      </c>
    </row>
    <row r="127" spans="1:19" s="11" customFormat="1" ht="21" x14ac:dyDescent="0.35">
      <c r="A127" s="47">
        <v>92</v>
      </c>
      <c r="B127" s="37" t="s">
        <v>397</v>
      </c>
      <c r="C127" s="37" t="s">
        <v>41</v>
      </c>
      <c r="D127" s="37" t="s">
        <v>57</v>
      </c>
      <c r="E127" s="37" t="s">
        <v>398</v>
      </c>
      <c r="F127" s="38" t="s">
        <v>25</v>
      </c>
      <c r="G127" s="126">
        <v>40000</v>
      </c>
      <c r="H127" s="126">
        <v>442.65</v>
      </c>
      <c r="I127" s="126">
        <f>+G127*2.87%</f>
        <v>1148</v>
      </c>
      <c r="J127" s="126">
        <f>+G127*7.1%</f>
        <v>2839.9999999999995</v>
      </c>
      <c r="K127" s="126">
        <f>G127*1.15%</f>
        <v>460</v>
      </c>
      <c r="L127" s="126">
        <f>G127*3.04%</f>
        <v>1216</v>
      </c>
      <c r="M127" s="126">
        <f>G127*7.09%</f>
        <v>2836</v>
      </c>
      <c r="N127" s="126"/>
      <c r="O127" s="126">
        <v>25</v>
      </c>
      <c r="P127" s="126"/>
      <c r="Q127" s="126">
        <f>H127+I127+L127+N127+P127+O127</f>
        <v>2831.65</v>
      </c>
      <c r="R127" s="126">
        <f>J127+K127+M127</f>
        <v>6136</v>
      </c>
      <c r="S127" s="126">
        <f>G127-Q127</f>
        <v>37168.35</v>
      </c>
    </row>
    <row r="128" spans="1:19" s="11" customFormat="1" ht="21" x14ac:dyDescent="0.35">
      <c r="A128" s="47">
        <v>93</v>
      </c>
      <c r="B128" s="37" t="s">
        <v>270</v>
      </c>
      <c r="C128" s="37" t="s">
        <v>41</v>
      </c>
      <c r="D128" s="37" t="s">
        <v>57</v>
      </c>
      <c r="E128" s="37" t="s">
        <v>200</v>
      </c>
      <c r="F128" s="38" t="s">
        <v>25</v>
      </c>
      <c r="G128" s="126">
        <v>35000</v>
      </c>
      <c r="H128" s="126"/>
      <c r="I128" s="126">
        <f t="shared" si="65"/>
        <v>1004.5</v>
      </c>
      <c r="J128" s="126">
        <f t="shared" si="66"/>
        <v>2485</v>
      </c>
      <c r="K128" s="126">
        <f t="shared" si="67"/>
        <v>402.5</v>
      </c>
      <c r="L128" s="126">
        <f t="shared" si="68"/>
        <v>1064</v>
      </c>
      <c r="M128" s="126">
        <f t="shared" si="69"/>
        <v>2481.5</v>
      </c>
      <c r="N128" s="126"/>
      <c r="O128" s="126">
        <v>25</v>
      </c>
      <c r="P128" s="126"/>
      <c r="Q128" s="126">
        <f t="shared" si="70"/>
        <v>2093.5</v>
      </c>
      <c r="R128" s="126">
        <f t="shared" si="71"/>
        <v>5369</v>
      </c>
      <c r="S128" s="126">
        <f t="shared" si="72"/>
        <v>32906.5</v>
      </c>
    </row>
    <row r="129" spans="1:19" s="11" customFormat="1" ht="21" x14ac:dyDescent="0.35">
      <c r="A129" s="47">
        <v>94</v>
      </c>
      <c r="B129" s="37" t="s">
        <v>257</v>
      </c>
      <c r="C129" s="37" t="s">
        <v>41</v>
      </c>
      <c r="D129" s="37" t="s">
        <v>57</v>
      </c>
      <c r="E129" s="37" t="s">
        <v>44</v>
      </c>
      <c r="F129" s="38" t="s">
        <v>25</v>
      </c>
      <c r="G129" s="126">
        <v>40000</v>
      </c>
      <c r="H129" s="126">
        <v>442.65</v>
      </c>
      <c r="I129" s="126">
        <f t="shared" si="65"/>
        <v>1148</v>
      </c>
      <c r="J129" s="126">
        <f t="shared" si="66"/>
        <v>2839.9999999999995</v>
      </c>
      <c r="K129" s="126">
        <f t="shared" si="67"/>
        <v>460</v>
      </c>
      <c r="L129" s="126">
        <f t="shared" si="68"/>
        <v>1216</v>
      </c>
      <c r="M129" s="126">
        <f t="shared" si="69"/>
        <v>2836</v>
      </c>
      <c r="N129" s="126"/>
      <c r="O129" s="126">
        <v>25</v>
      </c>
      <c r="P129" s="126"/>
      <c r="Q129" s="126">
        <f t="shared" si="70"/>
        <v>2831.65</v>
      </c>
      <c r="R129" s="126">
        <f t="shared" si="71"/>
        <v>6136</v>
      </c>
      <c r="S129" s="126">
        <f t="shared" si="72"/>
        <v>37168.35</v>
      </c>
    </row>
    <row r="130" spans="1:19" s="11" customFormat="1" ht="21" x14ac:dyDescent="0.35">
      <c r="A130" s="47">
        <v>95</v>
      </c>
      <c r="B130" s="145" t="s">
        <v>309</v>
      </c>
      <c r="C130" s="130" t="s">
        <v>41</v>
      </c>
      <c r="D130" s="37" t="s">
        <v>308</v>
      </c>
      <c r="E130" s="37" t="s">
        <v>200</v>
      </c>
      <c r="F130" s="38" t="s">
        <v>25</v>
      </c>
      <c r="G130" s="126">
        <v>35000</v>
      </c>
      <c r="H130" s="126"/>
      <c r="I130" s="126">
        <f t="shared" si="65"/>
        <v>1004.5</v>
      </c>
      <c r="J130" s="126">
        <f t="shared" si="66"/>
        <v>2485</v>
      </c>
      <c r="K130" s="126">
        <f t="shared" si="67"/>
        <v>402.5</v>
      </c>
      <c r="L130" s="126">
        <f t="shared" si="68"/>
        <v>1064</v>
      </c>
      <c r="M130" s="126">
        <f t="shared" si="69"/>
        <v>2481.5</v>
      </c>
      <c r="N130" s="126"/>
      <c r="O130" s="126">
        <v>25</v>
      </c>
      <c r="P130" s="126">
        <v>1500</v>
      </c>
      <c r="Q130" s="126">
        <f t="shared" si="70"/>
        <v>3593.5</v>
      </c>
      <c r="R130" s="126">
        <f t="shared" si="71"/>
        <v>5369</v>
      </c>
      <c r="S130" s="126">
        <f t="shared" si="72"/>
        <v>31406.5</v>
      </c>
    </row>
    <row r="131" spans="1:19" s="11" customFormat="1" ht="21.75" thickBot="1" x14ac:dyDescent="0.4">
      <c r="A131" s="47"/>
      <c r="B131" s="212" t="s">
        <v>26</v>
      </c>
      <c r="C131" s="212"/>
      <c r="D131" s="212"/>
      <c r="E131" s="213"/>
      <c r="F131" s="38"/>
      <c r="G131" s="143">
        <f t="shared" ref="G131:S131" si="73">SUM(G125:G130)</f>
        <v>230000</v>
      </c>
      <c r="H131" s="143">
        <f t="shared" si="73"/>
        <v>1770.6</v>
      </c>
      <c r="I131" s="143">
        <f t="shared" si="73"/>
        <v>6601</v>
      </c>
      <c r="J131" s="143">
        <f t="shared" si="73"/>
        <v>16329.999999999998</v>
      </c>
      <c r="K131" s="143">
        <f t="shared" si="73"/>
        <v>2645</v>
      </c>
      <c r="L131" s="143">
        <f t="shared" si="73"/>
        <v>6992</v>
      </c>
      <c r="M131" s="143">
        <f t="shared" si="73"/>
        <v>16307</v>
      </c>
      <c r="N131" s="143">
        <f t="shared" si="73"/>
        <v>0</v>
      </c>
      <c r="O131" s="143">
        <f t="shared" si="73"/>
        <v>150</v>
      </c>
      <c r="P131" s="143">
        <f t="shared" si="73"/>
        <v>1600</v>
      </c>
      <c r="Q131" s="143">
        <f t="shared" si="73"/>
        <v>17113.599999999999</v>
      </c>
      <c r="R131" s="143">
        <f t="shared" si="73"/>
        <v>35282</v>
      </c>
      <c r="S131" s="143">
        <f t="shared" si="73"/>
        <v>212886.39999999999</v>
      </c>
    </row>
    <row r="132" spans="1:19" s="11" customFormat="1" ht="31.5" x14ac:dyDescent="0.2">
      <c r="A132" s="172" t="s">
        <v>60</v>
      </c>
      <c r="B132" s="173"/>
      <c r="C132" s="173"/>
      <c r="D132" s="173"/>
      <c r="E132" s="173"/>
      <c r="F132" s="173"/>
      <c r="G132" s="173"/>
      <c r="H132" s="173"/>
      <c r="I132" s="173"/>
      <c r="J132" s="173"/>
      <c r="K132" s="173"/>
      <c r="L132" s="173"/>
      <c r="M132" s="173"/>
      <c r="N132" s="173"/>
      <c r="O132" s="173"/>
      <c r="P132" s="173"/>
      <c r="Q132" s="173"/>
      <c r="R132" s="173"/>
      <c r="S132" s="174"/>
    </row>
    <row r="133" spans="1:19" s="11" customFormat="1" ht="21" x14ac:dyDescent="0.35">
      <c r="A133" s="47">
        <v>96</v>
      </c>
      <c r="B133" s="37" t="s">
        <v>61</v>
      </c>
      <c r="C133" s="37" t="s">
        <v>41</v>
      </c>
      <c r="D133" s="37" t="s">
        <v>60</v>
      </c>
      <c r="E133" s="37" t="s">
        <v>100</v>
      </c>
      <c r="F133" s="38" t="s">
        <v>269</v>
      </c>
      <c r="G133" s="126">
        <v>75000</v>
      </c>
      <c r="H133" s="126">
        <v>6309.35</v>
      </c>
      <c r="I133" s="126">
        <f t="shared" ref="I133:I146" si="74">+G133*2.87%</f>
        <v>2152.5</v>
      </c>
      <c r="J133" s="126">
        <f t="shared" ref="J133:J146" si="75">+G133*7.1%</f>
        <v>5324.9999999999991</v>
      </c>
      <c r="K133" s="126">
        <f>G133*1.15%</f>
        <v>862.5</v>
      </c>
      <c r="L133" s="126">
        <f t="shared" ref="L133:L146" si="76">G133*3.04%</f>
        <v>2280</v>
      </c>
      <c r="M133" s="126">
        <f t="shared" ref="M133:M146" si="77">G133*7.09%</f>
        <v>5317.5</v>
      </c>
      <c r="N133" s="126"/>
      <c r="O133" s="126">
        <v>25</v>
      </c>
      <c r="P133" s="126">
        <v>3200</v>
      </c>
      <c r="Q133" s="126">
        <f>H133+I133+L133+N133+P133+O133</f>
        <v>13966.85</v>
      </c>
      <c r="R133" s="126">
        <f t="shared" ref="R133:R147" si="78">J133+K133+M133</f>
        <v>11505</v>
      </c>
      <c r="S133" s="126">
        <f>G133-Q133</f>
        <v>61033.15</v>
      </c>
    </row>
    <row r="134" spans="1:19" s="11" customFormat="1" ht="21" x14ac:dyDescent="0.35">
      <c r="A134" s="47">
        <v>97</v>
      </c>
      <c r="B134" s="37" t="s">
        <v>66</v>
      </c>
      <c r="C134" s="37" t="s">
        <v>40</v>
      </c>
      <c r="D134" s="37" t="s">
        <v>60</v>
      </c>
      <c r="E134" s="37" t="s">
        <v>67</v>
      </c>
      <c r="F134" s="38" t="s">
        <v>269</v>
      </c>
      <c r="G134" s="126">
        <v>130000</v>
      </c>
      <c r="H134" s="126">
        <v>18733.32</v>
      </c>
      <c r="I134" s="126">
        <f t="shared" si="74"/>
        <v>3731</v>
      </c>
      <c r="J134" s="126">
        <f t="shared" si="75"/>
        <v>9230</v>
      </c>
      <c r="K134" s="126">
        <f t="shared" ref="K134:K143" si="79">G134*1.15%</f>
        <v>1495</v>
      </c>
      <c r="L134" s="126">
        <f t="shared" si="76"/>
        <v>3952</v>
      </c>
      <c r="M134" s="126">
        <f t="shared" si="77"/>
        <v>9217</v>
      </c>
      <c r="N134" s="126">
        <v>1715.46</v>
      </c>
      <c r="O134" s="126">
        <v>25</v>
      </c>
      <c r="P134" s="126">
        <v>100</v>
      </c>
      <c r="Q134" s="126">
        <f t="shared" ref="Q134:Q143" si="80">H134+I134+L134+N134+P134+O134</f>
        <v>28256.78</v>
      </c>
      <c r="R134" s="126">
        <f t="shared" si="78"/>
        <v>19942</v>
      </c>
      <c r="S134" s="126">
        <f t="shared" ref="S134:S145" si="81">G134-Q134</f>
        <v>101743.22</v>
      </c>
    </row>
    <row r="135" spans="1:19" s="11" customFormat="1" ht="21" x14ac:dyDescent="0.35">
      <c r="A135" s="47">
        <v>98</v>
      </c>
      <c r="B135" s="37" t="s">
        <v>72</v>
      </c>
      <c r="C135" s="37" t="s">
        <v>41</v>
      </c>
      <c r="D135" s="37" t="s">
        <v>60</v>
      </c>
      <c r="E135" s="37" t="s">
        <v>73</v>
      </c>
      <c r="F135" s="38" t="s">
        <v>25</v>
      </c>
      <c r="G135" s="126">
        <v>58000</v>
      </c>
      <c r="H135" s="126">
        <v>3110.29</v>
      </c>
      <c r="I135" s="126">
        <f t="shared" si="74"/>
        <v>1664.6</v>
      </c>
      <c r="J135" s="126">
        <f t="shared" si="75"/>
        <v>4118</v>
      </c>
      <c r="K135" s="126">
        <f t="shared" si="79"/>
        <v>667</v>
      </c>
      <c r="L135" s="126">
        <f t="shared" si="76"/>
        <v>1763.2</v>
      </c>
      <c r="M135" s="126">
        <f t="shared" si="77"/>
        <v>4112.2</v>
      </c>
      <c r="N135" s="126"/>
      <c r="O135" s="126">
        <v>25</v>
      </c>
      <c r="P135" s="126">
        <v>9462.4699999999993</v>
      </c>
      <c r="Q135" s="126">
        <f t="shared" si="80"/>
        <v>16025.559999999998</v>
      </c>
      <c r="R135" s="126">
        <f t="shared" si="78"/>
        <v>8897.2000000000007</v>
      </c>
      <c r="S135" s="126">
        <f t="shared" si="81"/>
        <v>41974.44</v>
      </c>
    </row>
    <row r="136" spans="1:19" s="11" customFormat="1" ht="21" x14ac:dyDescent="0.35">
      <c r="A136" s="47">
        <v>99</v>
      </c>
      <c r="B136" s="37" t="s">
        <v>102</v>
      </c>
      <c r="C136" s="37" t="s">
        <v>40</v>
      </c>
      <c r="D136" s="37" t="s">
        <v>60</v>
      </c>
      <c r="E136" s="37" t="s">
        <v>73</v>
      </c>
      <c r="F136" s="38" t="s">
        <v>269</v>
      </c>
      <c r="G136" s="126">
        <v>65000</v>
      </c>
      <c r="H136" s="126">
        <v>4427.55</v>
      </c>
      <c r="I136" s="126">
        <f t="shared" si="74"/>
        <v>1865.5</v>
      </c>
      <c r="J136" s="126">
        <f t="shared" si="75"/>
        <v>4615</v>
      </c>
      <c r="K136" s="126">
        <f t="shared" si="79"/>
        <v>747.5</v>
      </c>
      <c r="L136" s="126">
        <f t="shared" si="76"/>
        <v>1976</v>
      </c>
      <c r="M136" s="126">
        <f t="shared" si="77"/>
        <v>4608.5</v>
      </c>
      <c r="N136" s="126"/>
      <c r="O136" s="126">
        <v>25</v>
      </c>
      <c r="P136" s="126">
        <v>12014.58</v>
      </c>
      <c r="Q136" s="126">
        <f t="shared" si="80"/>
        <v>20308.629999999997</v>
      </c>
      <c r="R136" s="126">
        <f t="shared" si="78"/>
        <v>9971</v>
      </c>
      <c r="S136" s="126">
        <f t="shared" si="81"/>
        <v>44691.37</v>
      </c>
    </row>
    <row r="137" spans="1:19" s="11" customFormat="1" ht="21" x14ac:dyDescent="0.35">
      <c r="A137" s="47">
        <v>100</v>
      </c>
      <c r="B137" s="37" t="s">
        <v>117</v>
      </c>
      <c r="C137" s="37" t="s">
        <v>41</v>
      </c>
      <c r="D137" s="37" t="s">
        <v>60</v>
      </c>
      <c r="E137" s="37" t="s">
        <v>118</v>
      </c>
      <c r="F137" s="38" t="s">
        <v>25</v>
      </c>
      <c r="G137" s="126">
        <v>100000</v>
      </c>
      <c r="H137" s="126">
        <v>12105.44</v>
      </c>
      <c r="I137" s="126">
        <f t="shared" si="74"/>
        <v>2870</v>
      </c>
      <c r="J137" s="126">
        <f t="shared" si="75"/>
        <v>7099.9999999999991</v>
      </c>
      <c r="K137" s="126">
        <f t="shared" si="79"/>
        <v>1150</v>
      </c>
      <c r="L137" s="126">
        <f t="shared" si="76"/>
        <v>3040</v>
      </c>
      <c r="M137" s="126">
        <f t="shared" si="77"/>
        <v>7090.0000000000009</v>
      </c>
      <c r="N137" s="126"/>
      <c r="O137" s="126">
        <v>25</v>
      </c>
      <c r="P137" s="126">
        <v>18641.189999999999</v>
      </c>
      <c r="Q137" s="126">
        <f t="shared" si="80"/>
        <v>36681.630000000005</v>
      </c>
      <c r="R137" s="126">
        <f t="shared" si="78"/>
        <v>15340</v>
      </c>
      <c r="S137" s="126">
        <f t="shared" si="81"/>
        <v>63318.369999999995</v>
      </c>
    </row>
    <row r="138" spans="1:19" s="11" customFormat="1" ht="21" customHeight="1" x14ac:dyDescent="0.35">
      <c r="A138" s="47">
        <v>101</v>
      </c>
      <c r="B138" s="37" t="s">
        <v>139</v>
      </c>
      <c r="C138" s="37" t="s">
        <v>41</v>
      </c>
      <c r="D138" s="37" t="s">
        <v>60</v>
      </c>
      <c r="E138" s="37" t="s">
        <v>44</v>
      </c>
      <c r="F138" s="38" t="s">
        <v>269</v>
      </c>
      <c r="G138" s="126">
        <v>38000</v>
      </c>
      <c r="H138" s="126"/>
      <c r="I138" s="126">
        <f t="shared" si="74"/>
        <v>1090.5999999999999</v>
      </c>
      <c r="J138" s="126">
        <f t="shared" si="75"/>
        <v>2697.9999999999995</v>
      </c>
      <c r="K138" s="126">
        <f t="shared" si="79"/>
        <v>437</v>
      </c>
      <c r="L138" s="126">
        <f t="shared" si="76"/>
        <v>1155.2</v>
      </c>
      <c r="M138" s="126">
        <f t="shared" si="77"/>
        <v>2694.2000000000003</v>
      </c>
      <c r="N138" s="126">
        <v>1715.46</v>
      </c>
      <c r="O138" s="126">
        <v>25</v>
      </c>
      <c r="P138" s="126">
        <v>659</v>
      </c>
      <c r="Q138" s="126">
        <f t="shared" si="80"/>
        <v>4645.26</v>
      </c>
      <c r="R138" s="126">
        <f t="shared" si="78"/>
        <v>5829.2</v>
      </c>
      <c r="S138" s="126">
        <f t="shared" si="81"/>
        <v>33354.74</v>
      </c>
    </row>
    <row r="139" spans="1:19" s="11" customFormat="1" ht="21" x14ac:dyDescent="0.35">
      <c r="A139" s="47">
        <v>102</v>
      </c>
      <c r="B139" s="37" t="s">
        <v>142</v>
      </c>
      <c r="C139" s="37" t="s">
        <v>41</v>
      </c>
      <c r="D139" s="37" t="s">
        <v>60</v>
      </c>
      <c r="E139" s="37" t="s">
        <v>143</v>
      </c>
      <c r="F139" s="38" t="s">
        <v>269</v>
      </c>
      <c r="G139" s="126">
        <v>100000</v>
      </c>
      <c r="H139" s="126">
        <v>11247.71</v>
      </c>
      <c r="I139" s="126">
        <f t="shared" si="74"/>
        <v>2870</v>
      </c>
      <c r="J139" s="126">
        <f t="shared" si="75"/>
        <v>7099.9999999999991</v>
      </c>
      <c r="K139" s="126">
        <f t="shared" si="79"/>
        <v>1150</v>
      </c>
      <c r="L139" s="126">
        <f t="shared" si="76"/>
        <v>3040</v>
      </c>
      <c r="M139" s="126">
        <f t="shared" si="77"/>
        <v>7090.0000000000009</v>
      </c>
      <c r="N139" s="126">
        <v>3430.92</v>
      </c>
      <c r="O139" s="126">
        <v>25</v>
      </c>
      <c r="P139" s="126">
        <v>5200</v>
      </c>
      <c r="Q139" s="126">
        <f t="shared" si="80"/>
        <v>25813.629999999997</v>
      </c>
      <c r="R139" s="126">
        <f t="shared" si="78"/>
        <v>15340</v>
      </c>
      <c r="S139" s="126">
        <f t="shared" si="81"/>
        <v>74186.37</v>
      </c>
    </row>
    <row r="140" spans="1:19" s="11" customFormat="1" ht="21" x14ac:dyDescent="0.35">
      <c r="A140" s="47">
        <v>103</v>
      </c>
      <c r="B140" s="37" t="s">
        <v>152</v>
      </c>
      <c r="C140" s="37" t="s">
        <v>41</v>
      </c>
      <c r="D140" s="37" t="s">
        <v>60</v>
      </c>
      <c r="E140" s="37" t="s">
        <v>73</v>
      </c>
      <c r="F140" s="38" t="s">
        <v>25</v>
      </c>
      <c r="G140" s="126">
        <v>58000</v>
      </c>
      <c r="H140" s="126">
        <v>3110.29</v>
      </c>
      <c r="I140" s="126">
        <f t="shared" si="74"/>
        <v>1664.6</v>
      </c>
      <c r="J140" s="126">
        <f t="shared" si="75"/>
        <v>4118</v>
      </c>
      <c r="K140" s="126">
        <f t="shared" si="79"/>
        <v>667</v>
      </c>
      <c r="L140" s="126">
        <f t="shared" si="76"/>
        <v>1763.2</v>
      </c>
      <c r="M140" s="126">
        <f t="shared" si="77"/>
        <v>4112.2</v>
      </c>
      <c r="N140" s="126"/>
      <c r="O140" s="126">
        <v>25</v>
      </c>
      <c r="P140" s="126">
        <v>700</v>
      </c>
      <c r="Q140" s="126">
        <f t="shared" si="80"/>
        <v>7263.0899999999992</v>
      </c>
      <c r="R140" s="126">
        <f t="shared" si="78"/>
        <v>8897.2000000000007</v>
      </c>
      <c r="S140" s="126">
        <f t="shared" si="81"/>
        <v>50736.91</v>
      </c>
    </row>
    <row r="141" spans="1:19" s="11" customFormat="1" ht="21" x14ac:dyDescent="0.35">
      <c r="A141" s="47">
        <v>104</v>
      </c>
      <c r="B141" s="37" t="s">
        <v>153</v>
      </c>
      <c r="C141" s="37" t="s">
        <v>41</v>
      </c>
      <c r="D141" s="37" t="s">
        <v>60</v>
      </c>
      <c r="E141" s="37" t="s">
        <v>52</v>
      </c>
      <c r="F141" s="38" t="s">
        <v>25</v>
      </c>
      <c r="G141" s="126">
        <v>45000</v>
      </c>
      <c r="H141" s="126">
        <v>1148.33</v>
      </c>
      <c r="I141" s="126">
        <f t="shared" si="74"/>
        <v>1291.5</v>
      </c>
      <c r="J141" s="126">
        <f t="shared" si="75"/>
        <v>3194.9999999999995</v>
      </c>
      <c r="K141" s="126">
        <f t="shared" si="79"/>
        <v>517.5</v>
      </c>
      <c r="L141" s="126">
        <f t="shared" si="76"/>
        <v>1368</v>
      </c>
      <c r="M141" s="126">
        <f t="shared" si="77"/>
        <v>3190.5</v>
      </c>
      <c r="N141" s="126"/>
      <c r="O141" s="126">
        <v>25</v>
      </c>
      <c r="P141" s="126">
        <v>1659</v>
      </c>
      <c r="Q141" s="126">
        <f t="shared" si="80"/>
        <v>5491.83</v>
      </c>
      <c r="R141" s="126">
        <f t="shared" si="78"/>
        <v>6903</v>
      </c>
      <c r="S141" s="126">
        <f t="shared" si="81"/>
        <v>39508.17</v>
      </c>
    </row>
    <row r="142" spans="1:19" s="11" customFormat="1" ht="21" x14ac:dyDescent="0.35">
      <c r="A142" s="47">
        <v>105</v>
      </c>
      <c r="B142" s="37" t="s">
        <v>163</v>
      </c>
      <c r="C142" s="37" t="s">
        <v>40</v>
      </c>
      <c r="D142" s="37" t="s">
        <v>60</v>
      </c>
      <c r="E142" s="37" t="s">
        <v>164</v>
      </c>
      <c r="F142" s="38" t="s">
        <v>25</v>
      </c>
      <c r="G142" s="126">
        <v>80000</v>
      </c>
      <c r="H142" s="126">
        <v>7400.94</v>
      </c>
      <c r="I142" s="126">
        <f t="shared" si="74"/>
        <v>2296</v>
      </c>
      <c r="J142" s="126">
        <f t="shared" si="75"/>
        <v>5679.9999999999991</v>
      </c>
      <c r="K142" s="126">
        <f t="shared" si="79"/>
        <v>920</v>
      </c>
      <c r="L142" s="126">
        <f t="shared" si="76"/>
        <v>2432</v>
      </c>
      <c r="M142" s="126">
        <f t="shared" si="77"/>
        <v>5672</v>
      </c>
      <c r="N142" s="126"/>
      <c r="O142" s="126">
        <v>25</v>
      </c>
      <c r="P142" s="126">
        <v>200</v>
      </c>
      <c r="Q142" s="126">
        <f t="shared" si="80"/>
        <v>12353.939999999999</v>
      </c>
      <c r="R142" s="126">
        <f t="shared" si="78"/>
        <v>12272</v>
      </c>
      <c r="S142" s="126">
        <f t="shared" si="81"/>
        <v>67646.06</v>
      </c>
    </row>
    <row r="143" spans="1:19" s="11" customFormat="1" ht="21" x14ac:dyDescent="0.35">
      <c r="A143" s="47">
        <v>106</v>
      </c>
      <c r="B143" s="37" t="s">
        <v>171</v>
      </c>
      <c r="C143" s="37" t="s">
        <v>41</v>
      </c>
      <c r="D143" s="37" t="s">
        <v>60</v>
      </c>
      <c r="E143" s="37" t="s">
        <v>73</v>
      </c>
      <c r="F143" s="38" t="s">
        <v>269</v>
      </c>
      <c r="G143" s="126">
        <v>58000</v>
      </c>
      <c r="H143" s="126">
        <v>3110.29</v>
      </c>
      <c r="I143" s="126">
        <f t="shared" si="74"/>
        <v>1664.6</v>
      </c>
      <c r="J143" s="126">
        <f t="shared" si="75"/>
        <v>4118</v>
      </c>
      <c r="K143" s="126">
        <f t="shared" si="79"/>
        <v>667</v>
      </c>
      <c r="L143" s="126">
        <f t="shared" si="76"/>
        <v>1763.2</v>
      </c>
      <c r="M143" s="126">
        <f t="shared" si="77"/>
        <v>4112.2</v>
      </c>
      <c r="N143" s="126"/>
      <c r="O143" s="126">
        <v>25</v>
      </c>
      <c r="P143" s="126">
        <v>659</v>
      </c>
      <c r="Q143" s="126">
        <f t="shared" si="80"/>
        <v>7222.0899999999992</v>
      </c>
      <c r="R143" s="126">
        <f t="shared" si="78"/>
        <v>8897.2000000000007</v>
      </c>
      <c r="S143" s="126">
        <f t="shared" si="81"/>
        <v>50777.91</v>
      </c>
    </row>
    <row r="144" spans="1:19" s="11" customFormat="1" ht="21" x14ac:dyDescent="0.35">
      <c r="A144" s="47">
        <v>107</v>
      </c>
      <c r="B144" s="37" t="s">
        <v>214</v>
      </c>
      <c r="C144" s="37" t="s">
        <v>41</v>
      </c>
      <c r="D144" s="37" t="s">
        <v>60</v>
      </c>
      <c r="E144" s="146" t="s">
        <v>73</v>
      </c>
      <c r="F144" s="38" t="s">
        <v>25</v>
      </c>
      <c r="G144" s="126">
        <v>58000</v>
      </c>
      <c r="H144" s="126">
        <v>3110.29</v>
      </c>
      <c r="I144" s="126">
        <f t="shared" si="74"/>
        <v>1664.6</v>
      </c>
      <c r="J144" s="126">
        <f t="shared" si="75"/>
        <v>4118</v>
      </c>
      <c r="K144" s="126">
        <f>G144*1.15%</f>
        <v>667</v>
      </c>
      <c r="L144" s="126">
        <f t="shared" si="76"/>
        <v>1763.2</v>
      </c>
      <c r="M144" s="126">
        <f t="shared" si="77"/>
        <v>4112.2</v>
      </c>
      <c r="N144" s="126"/>
      <c r="O144" s="126">
        <v>25</v>
      </c>
      <c r="P144" s="126">
        <v>2600</v>
      </c>
      <c r="Q144" s="126">
        <f>H144+I144+L144+N144+P144+O144</f>
        <v>9163.09</v>
      </c>
      <c r="R144" s="126">
        <f t="shared" si="78"/>
        <v>8897.2000000000007</v>
      </c>
      <c r="S144" s="126">
        <f t="shared" si="81"/>
        <v>48836.91</v>
      </c>
    </row>
    <row r="145" spans="1:19" s="11" customFormat="1" ht="21" x14ac:dyDescent="0.35">
      <c r="A145" s="47">
        <v>108</v>
      </c>
      <c r="B145" s="37" t="s">
        <v>215</v>
      </c>
      <c r="C145" s="37" t="s">
        <v>40</v>
      </c>
      <c r="D145" s="37" t="s">
        <v>60</v>
      </c>
      <c r="E145" s="146" t="s">
        <v>216</v>
      </c>
      <c r="F145" s="38" t="s">
        <v>25</v>
      </c>
      <c r="G145" s="126">
        <v>58000</v>
      </c>
      <c r="H145" s="126">
        <v>3110.29</v>
      </c>
      <c r="I145" s="126">
        <f t="shared" si="74"/>
        <v>1664.6</v>
      </c>
      <c r="J145" s="126">
        <f t="shared" si="75"/>
        <v>4118</v>
      </c>
      <c r="K145" s="126">
        <f>G145*1.15%</f>
        <v>667</v>
      </c>
      <c r="L145" s="126">
        <f t="shared" si="76"/>
        <v>1763.2</v>
      </c>
      <c r="M145" s="126">
        <f t="shared" si="77"/>
        <v>4112.2</v>
      </c>
      <c r="N145" s="126"/>
      <c r="O145" s="126">
        <v>25</v>
      </c>
      <c r="P145" s="126">
        <v>4251.66</v>
      </c>
      <c r="Q145" s="126">
        <f>H145+I145+L145+N145+P145+O145</f>
        <v>10814.75</v>
      </c>
      <c r="R145" s="126">
        <f t="shared" si="78"/>
        <v>8897.2000000000007</v>
      </c>
      <c r="S145" s="126">
        <f t="shared" si="81"/>
        <v>47185.25</v>
      </c>
    </row>
    <row r="146" spans="1:19" s="11" customFormat="1" ht="21" x14ac:dyDescent="0.35">
      <c r="A146" s="47">
        <v>109</v>
      </c>
      <c r="B146" s="37" t="s">
        <v>315</v>
      </c>
      <c r="C146" s="130" t="s">
        <v>41</v>
      </c>
      <c r="D146" s="37" t="s">
        <v>60</v>
      </c>
      <c r="E146" s="37" t="s">
        <v>207</v>
      </c>
      <c r="F146" s="38" t="s">
        <v>25</v>
      </c>
      <c r="G146" s="126">
        <v>35000</v>
      </c>
      <c r="H146" s="126"/>
      <c r="I146" s="126">
        <f t="shared" si="74"/>
        <v>1004.5</v>
      </c>
      <c r="J146" s="126">
        <f t="shared" si="75"/>
        <v>2485</v>
      </c>
      <c r="K146" s="126">
        <f>G146*1.15%</f>
        <v>402.5</v>
      </c>
      <c r="L146" s="126">
        <f t="shared" si="76"/>
        <v>1064</v>
      </c>
      <c r="M146" s="126">
        <f t="shared" si="77"/>
        <v>2481.5</v>
      </c>
      <c r="N146" s="126"/>
      <c r="O146" s="126">
        <v>25</v>
      </c>
      <c r="P146" s="126">
        <v>459</v>
      </c>
      <c r="Q146" s="126">
        <f>H146+I146+L146+N146+P146+O146</f>
        <v>2552.5</v>
      </c>
      <c r="R146" s="126">
        <f t="shared" si="78"/>
        <v>5369</v>
      </c>
      <c r="S146" s="126">
        <f>G146-Q146</f>
        <v>32447.5</v>
      </c>
    </row>
    <row r="147" spans="1:19" s="11" customFormat="1" ht="21" x14ac:dyDescent="0.35">
      <c r="A147" s="47">
        <v>110</v>
      </c>
      <c r="B147" s="48" t="s">
        <v>372</v>
      </c>
      <c r="C147" s="48" t="s">
        <v>40</v>
      </c>
      <c r="D147" s="161" t="s">
        <v>60</v>
      </c>
      <c r="E147" s="48" t="s">
        <v>207</v>
      </c>
      <c r="F147" s="38" t="s">
        <v>25</v>
      </c>
      <c r="G147" s="126">
        <v>32000</v>
      </c>
      <c r="H147" s="126"/>
      <c r="I147" s="126">
        <f>G147*2.87/100</f>
        <v>918.4</v>
      </c>
      <c r="J147" s="126">
        <f>G147*7.1/100</f>
        <v>2272</v>
      </c>
      <c r="K147" s="126">
        <f>+G147*1.15%</f>
        <v>368</v>
      </c>
      <c r="L147" s="126">
        <f>G147*3.04/100</f>
        <v>972.8</v>
      </c>
      <c r="M147" s="126">
        <f>+G147*7.09%</f>
        <v>2268.8000000000002</v>
      </c>
      <c r="N147" s="126"/>
      <c r="O147" s="126">
        <v>25</v>
      </c>
      <c r="P147" s="126"/>
      <c r="Q147" s="126">
        <f>H147+I147+L147+N147+P147+O147</f>
        <v>1916.1999999999998</v>
      </c>
      <c r="R147" s="126">
        <f t="shared" si="78"/>
        <v>4908.8</v>
      </c>
      <c r="S147" s="126">
        <f>G147-Q147</f>
        <v>30083.8</v>
      </c>
    </row>
    <row r="148" spans="1:19" s="11" customFormat="1" ht="21.75" thickBot="1" x14ac:dyDescent="0.4">
      <c r="A148" s="141"/>
      <c r="B148" s="212" t="s">
        <v>26</v>
      </c>
      <c r="C148" s="212"/>
      <c r="D148" s="212"/>
      <c r="E148" s="213"/>
      <c r="F148" s="38"/>
      <c r="G148" s="143">
        <f t="shared" ref="G148:S148" si="82">SUM(G133:G147)</f>
        <v>990000</v>
      </c>
      <c r="H148" s="143">
        <f t="shared" si="82"/>
        <v>76924.089999999982</v>
      </c>
      <c r="I148" s="143">
        <f t="shared" si="82"/>
        <v>28412.999999999996</v>
      </c>
      <c r="J148" s="143">
        <f t="shared" si="82"/>
        <v>70290</v>
      </c>
      <c r="K148" s="143">
        <f t="shared" si="82"/>
        <v>11385</v>
      </c>
      <c r="L148" s="143">
        <f t="shared" si="82"/>
        <v>30096.000000000004</v>
      </c>
      <c r="M148" s="143">
        <f t="shared" si="82"/>
        <v>70190.999999999985</v>
      </c>
      <c r="N148" s="143">
        <f t="shared" si="82"/>
        <v>6861.84</v>
      </c>
      <c r="O148" s="143">
        <f t="shared" si="82"/>
        <v>375</v>
      </c>
      <c r="P148" s="143">
        <f t="shared" si="82"/>
        <v>59805.899999999994</v>
      </c>
      <c r="Q148" s="143">
        <f t="shared" si="82"/>
        <v>202475.83</v>
      </c>
      <c r="R148" s="143">
        <f t="shared" si="82"/>
        <v>151866</v>
      </c>
      <c r="S148" s="143">
        <f t="shared" si="82"/>
        <v>787524.17</v>
      </c>
    </row>
    <row r="149" spans="1:19" s="11" customFormat="1" ht="31.5" x14ac:dyDescent="0.2">
      <c r="A149" s="216" t="s">
        <v>62</v>
      </c>
      <c r="B149" s="217"/>
      <c r="C149" s="217"/>
      <c r="D149" s="217"/>
      <c r="E149" s="217"/>
      <c r="F149" s="217"/>
      <c r="G149" s="217"/>
      <c r="H149" s="217"/>
      <c r="I149" s="217"/>
      <c r="J149" s="217"/>
      <c r="K149" s="217"/>
      <c r="L149" s="217"/>
      <c r="M149" s="217"/>
      <c r="N149" s="217"/>
      <c r="O149" s="217"/>
      <c r="P149" s="217"/>
      <c r="Q149" s="217"/>
      <c r="R149" s="217"/>
      <c r="S149" s="218"/>
    </row>
    <row r="150" spans="1:19" s="11" customFormat="1" ht="21" x14ac:dyDescent="0.35">
      <c r="A150" s="47">
        <v>111</v>
      </c>
      <c r="B150" s="37" t="s">
        <v>116</v>
      </c>
      <c r="C150" s="37" t="s">
        <v>41</v>
      </c>
      <c r="D150" s="37" t="s">
        <v>62</v>
      </c>
      <c r="E150" s="146" t="s">
        <v>44</v>
      </c>
      <c r="F150" s="38" t="s">
        <v>269</v>
      </c>
      <c r="G150" s="128">
        <v>33000</v>
      </c>
      <c r="H150" s="128"/>
      <c r="I150" s="126">
        <f>+G150*2.87%</f>
        <v>947.1</v>
      </c>
      <c r="J150" s="126">
        <f>+G150*7.1%</f>
        <v>2343</v>
      </c>
      <c r="K150" s="126">
        <f>G150*1.15%</f>
        <v>379.5</v>
      </c>
      <c r="L150" s="126">
        <f>G150*3.04%</f>
        <v>1003.2</v>
      </c>
      <c r="M150" s="126">
        <f>G150*7.09%</f>
        <v>2339.7000000000003</v>
      </c>
      <c r="N150" s="126">
        <v>1715.46</v>
      </c>
      <c r="O150" s="126">
        <v>25</v>
      </c>
      <c r="P150" s="126">
        <v>2559</v>
      </c>
      <c r="Q150" s="126">
        <f>H150+I150+L150+N150+P150+O150</f>
        <v>6249.76</v>
      </c>
      <c r="R150" s="126">
        <f>J150+K150+M150</f>
        <v>5062.2000000000007</v>
      </c>
      <c r="S150" s="126">
        <f t="shared" ref="S150:S179" si="83">G150-Q150</f>
        <v>26750.239999999998</v>
      </c>
    </row>
    <row r="151" spans="1:19" s="11" customFormat="1" ht="21" x14ac:dyDescent="0.35">
      <c r="A151" s="47">
        <v>112</v>
      </c>
      <c r="B151" s="37" t="s">
        <v>144</v>
      </c>
      <c r="C151" s="37" t="s">
        <v>40</v>
      </c>
      <c r="D151" s="37" t="s">
        <v>62</v>
      </c>
      <c r="E151" s="146" t="s">
        <v>63</v>
      </c>
      <c r="F151" s="38" t="s">
        <v>25</v>
      </c>
      <c r="G151" s="128">
        <v>28250</v>
      </c>
      <c r="H151" s="128"/>
      <c r="I151" s="126">
        <f>+G151*2.87%</f>
        <v>810.77499999999998</v>
      </c>
      <c r="J151" s="126">
        <f>+G151*7.1%</f>
        <v>2005.7499999999998</v>
      </c>
      <c r="K151" s="126">
        <f>G151*1.15%</f>
        <v>324.875</v>
      </c>
      <c r="L151" s="126">
        <f>G151*3.04%</f>
        <v>858.8</v>
      </c>
      <c r="M151" s="126">
        <f>G151*7.09%</f>
        <v>2002.9250000000002</v>
      </c>
      <c r="N151" s="126"/>
      <c r="O151" s="126">
        <v>25</v>
      </c>
      <c r="P151" s="129">
        <v>1200</v>
      </c>
      <c r="Q151" s="126">
        <f>H151+I151+L151+N151+P151+O151</f>
        <v>2894.5749999999998</v>
      </c>
      <c r="R151" s="126">
        <f>J151+K151+M151</f>
        <v>4333.55</v>
      </c>
      <c r="S151" s="126">
        <f t="shared" si="83"/>
        <v>25355.424999999999</v>
      </c>
    </row>
    <row r="152" spans="1:19" s="11" customFormat="1" ht="21" x14ac:dyDescent="0.35">
      <c r="A152" s="47">
        <v>113</v>
      </c>
      <c r="B152" s="37" t="s">
        <v>238</v>
      </c>
      <c r="C152" s="37" t="s">
        <v>40</v>
      </c>
      <c r="D152" s="37" t="s">
        <v>62</v>
      </c>
      <c r="E152" s="146" t="s">
        <v>63</v>
      </c>
      <c r="F152" s="38" t="s">
        <v>25</v>
      </c>
      <c r="G152" s="128">
        <v>24000</v>
      </c>
      <c r="H152" s="128"/>
      <c r="I152" s="126">
        <f>+G152*2.87%</f>
        <v>688.8</v>
      </c>
      <c r="J152" s="126">
        <f>+G152*7.1%</f>
        <v>1703.9999999999998</v>
      </c>
      <c r="K152" s="126">
        <f>G152*1.15%</f>
        <v>276</v>
      </c>
      <c r="L152" s="126">
        <f>G152*3.04%</f>
        <v>729.6</v>
      </c>
      <c r="M152" s="126">
        <f>G152*7.09%</f>
        <v>1701.6000000000001</v>
      </c>
      <c r="N152" s="126"/>
      <c r="O152" s="126">
        <v>25</v>
      </c>
      <c r="P152" s="129">
        <v>11524.03</v>
      </c>
      <c r="Q152" s="126">
        <f>H152+I152+L152+N152+P152+O152</f>
        <v>12967.43</v>
      </c>
      <c r="R152" s="126">
        <f>J152+K152+M152</f>
        <v>3681.6</v>
      </c>
      <c r="S152" s="126">
        <f t="shared" si="83"/>
        <v>11032.57</v>
      </c>
    </row>
    <row r="153" spans="1:19" s="11" customFormat="1" ht="21" x14ac:dyDescent="0.35">
      <c r="A153" s="47">
        <v>114</v>
      </c>
      <c r="B153" s="37" t="s">
        <v>239</v>
      </c>
      <c r="C153" s="37" t="s">
        <v>41</v>
      </c>
      <c r="D153" s="37" t="s">
        <v>62</v>
      </c>
      <c r="E153" s="146" t="s">
        <v>44</v>
      </c>
      <c r="F153" s="38" t="s">
        <v>25</v>
      </c>
      <c r="G153" s="128">
        <v>45000</v>
      </c>
      <c r="H153" s="128">
        <v>1148.33</v>
      </c>
      <c r="I153" s="126">
        <f>+G153*2.87%</f>
        <v>1291.5</v>
      </c>
      <c r="J153" s="126">
        <f>+G153*7.1%</f>
        <v>3194.9999999999995</v>
      </c>
      <c r="K153" s="126">
        <f>G153*1.15%</f>
        <v>517.5</v>
      </c>
      <c r="L153" s="126">
        <f>G153*3.04%</f>
        <v>1368</v>
      </c>
      <c r="M153" s="126">
        <f>G153*7.09%</f>
        <v>3190.5</v>
      </c>
      <c r="N153" s="126"/>
      <c r="O153" s="126">
        <v>25</v>
      </c>
      <c r="P153" s="129">
        <v>2100</v>
      </c>
      <c r="Q153" s="126">
        <f>H153+I153+L153+N153+P153+O153</f>
        <v>5932.83</v>
      </c>
      <c r="R153" s="126">
        <f>J153+K153+M153</f>
        <v>6903</v>
      </c>
      <c r="S153" s="126">
        <f t="shared" si="83"/>
        <v>39067.17</v>
      </c>
    </row>
    <row r="154" spans="1:19" s="11" customFormat="1" ht="21" x14ac:dyDescent="0.35">
      <c r="A154" s="47">
        <v>115</v>
      </c>
      <c r="B154" s="37" t="s">
        <v>263</v>
      </c>
      <c r="C154" s="37" t="s">
        <v>40</v>
      </c>
      <c r="D154" s="37" t="s">
        <v>62</v>
      </c>
      <c r="E154" s="37" t="s">
        <v>103</v>
      </c>
      <c r="F154" s="38" t="s">
        <v>25</v>
      </c>
      <c r="G154" s="126">
        <v>23000</v>
      </c>
      <c r="H154" s="128"/>
      <c r="I154" s="126">
        <f t="shared" ref="I154:I164" si="84">+G154*2.87%</f>
        <v>660.1</v>
      </c>
      <c r="J154" s="126">
        <f t="shared" ref="J154:J164" si="85">+G154*7.1%</f>
        <v>1632.9999999999998</v>
      </c>
      <c r="K154" s="126">
        <f t="shared" ref="K154:K164" si="86">G154*1.15%</f>
        <v>264.5</v>
      </c>
      <c r="L154" s="126">
        <f t="shared" ref="L154:L164" si="87">G154*3.04%</f>
        <v>699.2</v>
      </c>
      <c r="M154" s="126">
        <f t="shared" ref="M154:M164" si="88">G154*7.09%</f>
        <v>1630.7</v>
      </c>
      <c r="N154" s="126"/>
      <c r="O154" s="126">
        <v>25</v>
      </c>
      <c r="P154" s="129">
        <v>1852.94</v>
      </c>
      <c r="Q154" s="126">
        <f t="shared" ref="Q154:Q164" si="89">H154+I154+L154+N154+P154+O154</f>
        <v>3237.2400000000002</v>
      </c>
      <c r="R154" s="126">
        <f t="shared" ref="R154:R164" si="90">J154+K154+M154</f>
        <v>3528.2</v>
      </c>
      <c r="S154" s="126">
        <f t="shared" si="83"/>
        <v>19762.759999999998</v>
      </c>
    </row>
    <row r="155" spans="1:19" s="11" customFormat="1" ht="21" x14ac:dyDescent="0.35">
      <c r="A155" s="47">
        <v>116</v>
      </c>
      <c r="B155" s="37" t="s">
        <v>264</v>
      </c>
      <c r="C155" s="37" t="s">
        <v>40</v>
      </c>
      <c r="D155" s="37" t="s">
        <v>62</v>
      </c>
      <c r="E155" s="37" t="s">
        <v>63</v>
      </c>
      <c r="F155" s="38" t="s">
        <v>25</v>
      </c>
      <c r="G155" s="126">
        <v>28250</v>
      </c>
      <c r="H155" s="128"/>
      <c r="I155" s="126">
        <f t="shared" si="84"/>
        <v>810.77499999999998</v>
      </c>
      <c r="J155" s="126">
        <f t="shared" si="85"/>
        <v>2005.7499999999998</v>
      </c>
      <c r="K155" s="126">
        <f t="shared" si="86"/>
        <v>324.875</v>
      </c>
      <c r="L155" s="126">
        <f t="shared" si="87"/>
        <v>858.8</v>
      </c>
      <c r="M155" s="126">
        <f t="shared" si="88"/>
        <v>2002.9250000000002</v>
      </c>
      <c r="N155" s="126"/>
      <c r="O155" s="126">
        <v>25</v>
      </c>
      <c r="P155" s="129">
        <v>100</v>
      </c>
      <c r="Q155" s="126">
        <f t="shared" si="89"/>
        <v>1794.5749999999998</v>
      </c>
      <c r="R155" s="126">
        <f t="shared" si="90"/>
        <v>4333.55</v>
      </c>
      <c r="S155" s="126">
        <f t="shared" si="83"/>
        <v>26455.424999999999</v>
      </c>
    </row>
    <row r="156" spans="1:19" s="11" customFormat="1" ht="21" x14ac:dyDescent="0.35">
      <c r="A156" s="47">
        <v>117</v>
      </c>
      <c r="B156" s="37" t="s">
        <v>265</v>
      </c>
      <c r="C156" s="37" t="s">
        <v>40</v>
      </c>
      <c r="D156" s="37" t="s">
        <v>62</v>
      </c>
      <c r="E156" s="37" t="s">
        <v>103</v>
      </c>
      <c r="F156" s="38" t="s">
        <v>25</v>
      </c>
      <c r="G156" s="126">
        <v>25000</v>
      </c>
      <c r="H156" s="128"/>
      <c r="I156" s="126">
        <f t="shared" si="84"/>
        <v>717.5</v>
      </c>
      <c r="J156" s="126">
        <f t="shared" si="85"/>
        <v>1774.9999999999998</v>
      </c>
      <c r="K156" s="126">
        <f t="shared" si="86"/>
        <v>287.5</v>
      </c>
      <c r="L156" s="126">
        <f t="shared" si="87"/>
        <v>760</v>
      </c>
      <c r="M156" s="126">
        <f t="shared" si="88"/>
        <v>1772.5000000000002</v>
      </c>
      <c r="N156" s="126"/>
      <c r="O156" s="126">
        <v>25</v>
      </c>
      <c r="P156" s="129"/>
      <c r="Q156" s="126">
        <f t="shared" si="89"/>
        <v>1502.5</v>
      </c>
      <c r="R156" s="126">
        <f t="shared" si="90"/>
        <v>3835</v>
      </c>
      <c r="S156" s="126">
        <f t="shared" si="83"/>
        <v>23497.5</v>
      </c>
    </row>
    <row r="157" spans="1:19" s="11" customFormat="1" ht="21" x14ac:dyDescent="0.35">
      <c r="A157" s="47">
        <v>118</v>
      </c>
      <c r="B157" s="37" t="s">
        <v>403</v>
      </c>
      <c r="C157" s="37" t="s">
        <v>40</v>
      </c>
      <c r="D157" s="37" t="s">
        <v>62</v>
      </c>
      <c r="E157" s="37" t="s">
        <v>321</v>
      </c>
      <c r="F157" s="38" t="s">
        <v>25</v>
      </c>
      <c r="G157" s="126">
        <v>25000</v>
      </c>
      <c r="H157" s="128"/>
      <c r="I157" s="126">
        <f t="shared" ref="I157" si="91">+G157*2.87%</f>
        <v>717.5</v>
      </c>
      <c r="J157" s="126">
        <f t="shared" ref="J157" si="92">+G157*7.1%</f>
        <v>1774.9999999999998</v>
      </c>
      <c r="K157" s="126">
        <f t="shared" ref="K157" si="93">G157*1.15%</f>
        <v>287.5</v>
      </c>
      <c r="L157" s="126">
        <f t="shared" ref="L157" si="94">G157*3.04%</f>
        <v>760</v>
      </c>
      <c r="M157" s="126">
        <f t="shared" ref="M157" si="95">G157*7.09%</f>
        <v>1772.5000000000002</v>
      </c>
      <c r="N157" s="126"/>
      <c r="O157" s="126">
        <v>25</v>
      </c>
      <c r="P157" s="129"/>
      <c r="Q157" s="126">
        <f t="shared" ref="Q157" si="96">H157+I157+L157+N157+P157+O157</f>
        <v>1502.5</v>
      </c>
      <c r="R157" s="126">
        <f t="shared" ref="R157" si="97">J157+K157+M157</f>
        <v>3835</v>
      </c>
      <c r="S157" s="126">
        <f t="shared" ref="S157" si="98">G157-Q157</f>
        <v>23497.5</v>
      </c>
    </row>
    <row r="158" spans="1:19" s="11" customFormat="1" ht="21" x14ac:dyDescent="0.35">
      <c r="A158" s="47">
        <v>119</v>
      </c>
      <c r="B158" s="37" t="s">
        <v>266</v>
      </c>
      <c r="C158" s="37" t="s">
        <v>40</v>
      </c>
      <c r="D158" s="37" t="s">
        <v>62</v>
      </c>
      <c r="E158" s="37" t="s">
        <v>103</v>
      </c>
      <c r="F158" s="38" t="s">
        <v>25</v>
      </c>
      <c r="G158" s="126">
        <v>28250</v>
      </c>
      <c r="H158" s="128"/>
      <c r="I158" s="126">
        <f>+G158*2.87%</f>
        <v>810.77499999999998</v>
      </c>
      <c r="J158" s="126">
        <f>+G158*7.1%</f>
        <v>2005.7499999999998</v>
      </c>
      <c r="K158" s="126">
        <f>G158*1.15%</f>
        <v>324.875</v>
      </c>
      <c r="L158" s="126">
        <f>G158*3.04%</f>
        <v>858.8</v>
      </c>
      <c r="M158" s="126">
        <f>G158*7.09%</f>
        <v>2002.9250000000002</v>
      </c>
      <c r="N158" s="126"/>
      <c r="O158" s="126">
        <v>25</v>
      </c>
      <c r="P158" s="129">
        <v>100</v>
      </c>
      <c r="Q158" s="126">
        <f>H158+I158+L158+N158+P158+O158</f>
        <v>1794.5749999999998</v>
      </c>
      <c r="R158" s="126">
        <f>J158+K158+M158</f>
        <v>4333.55</v>
      </c>
      <c r="S158" s="126">
        <f t="shared" si="83"/>
        <v>26455.424999999999</v>
      </c>
    </row>
    <row r="159" spans="1:19" s="11" customFormat="1" ht="21" x14ac:dyDescent="0.35">
      <c r="A159" s="47">
        <v>120</v>
      </c>
      <c r="B159" s="37" t="s">
        <v>385</v>
      </c>
      <c r="C159" s="37" t="s">
        <v>40</v>
      </c>
      <c r="D159" s="37" t="s">
        <v>62</v>
      </c>
      <c r="E159" s="37" t="s">
        <v>386</v>
      </c>
      <c r="F159" s="38" t="s">
        <v>25</v>
      </c>
      <c r="G159" s="126">
        <v>25000</v>
      </c>
      <c r="H159" s="128"/>
      <c r="I159" s="126">
        <f>+G159*2.87%</f>
        <v>717.5</v>
      </c>
      <c r="J159" s="126">
        <f>+G159*7.1%</f>
        <v>1774.9999999999998</v>
      </c>
      <c r="K159" s="126">
        <f>G159*1.15%</f>
        <v>287.5</v>
      </c>
      <c r="L159" s="126">
        <f>G159*3.04%</f>
        <v>760</v>
      </c>
      <c r="M159" s="126">
        <f>G159*7.09%</f>
        <v>1772.5000000000002</v>
      </c>
      <c r="N159" s="126"/>
      <c r="O159" s="126">
        <v>25</v>
      </c>
      <c r="P159" s="129"/>
      <c r="Q159" s="126">
        <f t="shared" si="89"/>
        <v>1502.5</v>
      </c>
      <c r="R159" s="126">
        <f t="shared" si="90"/>
        <v>3835</v>
      </c>
      <c r="S159" s="126">
        <f t="shared" si="83"/>
        <v>23497.5</v>
      </c>
    </row>
    <row r="160" spans="1:19" s="11" customFormat="1" ht="21" x14ac:dyDescent="0.35">
      <c r="A160" s="47">
        <v>121</v>
      </c>
      <c r="B160" s="37" t="s">
        <v>387</v>
      </c>
      <c r="C160" s="37" t="s">
        <v>40</v>
      </c>
      <c r="D160" s="37" t="s">
        <v>62</v>
      </c>
      <c r="E160" s="37" t="s">
        <v>63</v>
      </c>
      <c r="F160" s="38" t="s">
        <v>25</v>
      </c>
      <c r="G160" s="126">
        <v>25000</v>
      </c>
      <c r="H160" s="128"/>
      <c r="I160" s="126">
        <f>+G160*2.87%</f>
        <v>717.5</v>
      </c>
      <c r="J160" s="126">
        <f>+G160*7.1%</f>
        <v>1774.9999999999998</v>
      </c>
      <c r="K160" s="126">
        <f>G160*1.15%</f>
        <v>287.5</v>
      </c>
      <c r="L160" s="126">
        <f>G160*3.04%</f>
        <v>760</v>
      </c>
      <c r="M160" s="126">
        <f>G160*7.09%</f>
        <v>1772.5000000000002</v>
      </c>
      <c r="N160" s="126"/>
      <c r="O160" s="126">
        <v>25</v>
      </c>
      <c r="P160" s="129"/>
      <c r="Q160" s="126">
        <f>H160+I160+L160+N160+P160+O160</f>
        <v>1502.5</v>
      </c>
      <c r="R160" s="126">
        <f>J160+K160+M160</f>
        <v>3835</v>
      </c>
      <c r="S160" s="126">
        <f>G160-Q160</f>
        <v>23497.5</v>
      </c>
    </row>
    <row r="161" spans="1:19" s="11" customFormat="1" ht="21" x14ac:dyDescent="0.35">
      <c r="A161" s="47">
        <v>122</v>
      </c>
      <c r="B161" s="37" t="s">
        <v>409</v>
      </c>
      <c r="C161" s="37" t="s">
        <v>40</v>
      </c>
      <c r="D161" s="37" t="s">
        <v>62</v>
      </c>
      <c r="E161" s="37" t="s">
        <v>321</v>
      </c>
      <c r="F161" s="38" t="s">
        <v>25</v>
      </c>
      <c r="G161" s="126">
        <v>25000</v>
      </c>
      <c r="H161" s="128"/>
      <c r="I161" s="126">
        <f>+G161*2.87%</f>
        <v>717.5</v>
      </c>
      <c r="J161" s="126">
        <f>+G161*7.1%</f>
        <v>1774.9999999999998</v>
      </c>
      <c r="K161" s="126">
        <f>G161*1.15%</f>
        <v>287.5</v>
      </c>
      <c r="L161" s="126">
        <f>G161*3.04%</f>
        <v>760</v>
      </c>
      <c r="M161" s="126">
        <f>G161*7.09%</f>
        <v>1772.5000000000002</v>
      </c>
      <c r="N161" s="126"/>
      <c r="O161" s="126">
        <v>25</v>
      </c>
      <c r="P161" s="129"/>
      <c r="Q161" s="126">
        <f>H161+I161+L161+N161+P161+O161</f>
        <v>1502.5</v>
      </c>
      <c r="R161" s="126">
        <f>J161+K161+M161</f>
        <v>3835</v>
      </c>
      <c r="S161" s="126">
        <f>G161-Q161</f>
        <v>23497.5</v>
      </c>
    </row>
    <row r="162" spans="1:19" s="11" customFormat="1" ht="21" x14ac:dyDescent="0.35">
      <c r="A162" s="47">
        <v>123</v>
      </c>
      <c r="B162" s="37" t="s">
        <v>276</v>
      </c>
      <c r="C162" s="37" t="s">
        <v>40</v>
      </c>
      <c r="D162" s="37" t="s">
        <v>62</v>
      </c>
      <c r="E162" s="37" t="s">
        <v>103</v>
      </c>
      <c r="F162" s="38" t="s">
        <v>25</v>
      </c>
      <c r="G162" s="126">
        <v>28250</v>
      </c>
      <c r="H162" s="128"/>
      <c r="I162" s="126">
        <f>+G162*2.87%</f>
        <v>810.77499999999998</v>
      </c>
      <c r="J162" s="126">
        <f>+G162*7.1%</f>
        <v>2005.7499999999998</v>
      </c>
      <c r="K162" s="126">
        <f>G162*1.15%</f>
        <v>324.875</v>
      </c>
      <c r="L162" s="126">
        <f>G162*3.04%</f>
        <v>858.8</v>
      </c>
      <c r="M162" s="126">
        <f>G162*7.09%</f>
        <v>2002.9250000000002</v>
      </c>
      <c r="N162" s="126"/>
      <c r="O162" s="126">
        <v>25</v>
      </c>
      <c r="P162" s="129">
        <v>8946.77</v>
      </c>
      <c r="Q162" s="126">
        <f t="shared" si="89"/>
        <v>10641.345000000001</v>
      </c>
      <c r="R162" s="126">
        <f t="shared" si="90"/>
        <v>4333.55</v>
      </c>
      <c r="S162" s="126">
        <f t="shared" si="83"/>
        <v>17608.654999999999</v>
      </c>
    </row>
    <row r="163" spans="1:19" s="11" customFormat="1" ht="21" x14ac:dyDescent="0.35">
      <c r="A163" s="47">
        <v>124</v>
      </c>
      <c r="B163" s="37" t="s">
        <v>267</v>
      </c>
      <c r="C163" s="37" t="s">
        <v>40</v>
      </c>
      <c r="D163" s="37" t="s">
        <v>62</v>
      </c>
      <c r="E163" s="37" t="s">
        <v>63</v>
      </c>
      <c r="F163" s="38" t="s">
        <v>25</v>
      </c>
      <c r="G163" s="126">
        <v>28250</v>
      </c>
      <c r="H163" s="128"/>
      <c r="I163" s="126">
        <f t="shared" si="84"/>
        <v>810.77499999999998</v>
      </c>
      <c r="J163" s="126">
        <f t="shared" si="85"/>
        <v>2005.7499999999998</v>
      </c>
      <c r="K163" s="126">
        <f t="shared" si="86"/>
        <v>324.875</v>
      </c>
      <c r="L163" s="126">
        <f t="shared" si="87"/>
        <v>858.8</v>
      </c>
      <c r="M163" s="126">
        <f t="shared" si="88"/>
        <v>2002.9250000000002</v>
      </c>
      <c r="N163" s="126"/>
      <c r="O163" s="126">
        <v>25</v>
      </c>
      <c r="P163" s="129">
        <v>100</v>
      </c>
      <c r="Q163" s="126">
        <f t="shared" si="89"/>
        <v>1794.5749999999998</v>
      </c>
      <c r="R163" s="126">
        <f t="shared" si="90"/>
        <v>4333.55</v>
      </c>
      <c r="S163" s="126">
        <f>G163-Q163</f>
        <v>26455.424999999999</v>
      </c>
    </row>
    <row r="164" spans="1:19" s="11" customFormat="1" ht="21" x14ac:dyDescent="0.35">
      <c r="A164" s="47">
        <v>125</v>
      </c>
      <c r="B164" s="37" t="s">
        <v>268</v>
      </c>
      <c r="C164" s="37" t="s">
        <v>40</v>
      </c>
      <c r="D164" s="37" t="s">
        <v>62</v>
      </c>
      <c r="E164" s="37" t="s">
        <v>63</v>
      </c>
      <c r="F164" s="38" t="s">
        <v>25</v>
      </c>
      <c r="G164" s="126">
        <v>28250</v>
      </c>
      <c r="H164" s="128"/>
      <c r="I164" s="126">
        <f t="shared" si="84"/>
        <v>810.77499999999998</v>
      </c>
      <c r="J164" s="126">
        <f t="shared" si="85"/>
        <v>2005.7499999999998</v>
      </c>
      <c r="K164" s="126">
        <f t="shared" si="86"/>
        <v>324.875</v>
      </c>
      <c r="L164" s="126">
        <f t="shared" si="87"/>
        <v>858.8</v>
      </c>
      <c r="M164" s="126">
        <f t="shared" si="88"/>
        <v>2002.9250000000002</v>
      </c>
      <c r="N164" s="126"/>
      <c r="O164" s="126">
        <v>25</v>
      </c>
      <c r="P164" s="129">
        <v>100</v>
      </c>
      <c r="Q164" s="126">
        <f t="shared" si="89"/>
        <v>1794.5749999999998</v>
      </c>
      <c r="R164" s="126">
        <f t="shared" si="90"/>
        <v>4333.55</v>
      </c>
      <c r="S164" s="126">
        <f>G164-Q164-0.01</f>
        <v>26455.415000000001</v>
      </c>
    </row>
    <row r="165" spans="1:19" s="11" customFormat="1" ht="21" x14ac:dyDescent="0.35">
      <c r="A165" s="47">
        <v>126</v>
      </c>
      <c r="B165" s="37" t="s">
        <v>279</v>
      </c>
      <c r="C165" s="37" t="s">
        <v>40</v>
      </c>
      <c r="D165" s="37" t="s">
        <v>62</v>
      </c>
      <c r="E165" s="37" t="s">
        <v>63</v>
      </c>
      <c r="F165" s="38" t="s">
        <v>25</v>
      </c>
      <c r="G165" s="126">
        <v>28250</v>
      </c>
      <c r="H165" s="128"/>
      <c r="I165" s="126">
        <f t="shared" ref="I165:I179" si="99">+G165*2.87%</f>
        <v>810.77499999999998</v>
      </c>
      <c r="J165" s="126">
        <f t="shared" ref="J165:J179" si="100">+G165*7.1%</f>
        <v>2005.7499999999998</v>
      </c>
      <c r="K165" s="126">
        <f t="shared" ref="K165:K179" si="101">G165*1.15%</f>
        <v>324.875</v>
      </c>
      <c r="L165" s="126">
        <f t="shared" ref="L165:L179" si="102">G165*3.04%</f>
        <v>858.8</v>
      </c>
      <c r="M165" s="126">
        <f t="shared" ref="M165:M179" si="103">G165*7.09%</f>
        <v>2002.9250000000002</v>
      </c>
      <c r="N165" s="126"/>
      <c r="O165" s="126">
        <v>25</v>
      </c>
      <c r="P165" s="129">
        <v>100</v>
      </c>
      <c r="Q165" s="126">
        <f t="shared" ref="Q165:Q179" si="104">H165+I165+L165+N165+P165+O165</f>
        <v>1794.5749999999998</v>
      </c>
      <c r="R165" s="126">
        <f t="shared" ref="R165:R179" si="105">J165+K165+M165</f>
        <v>4333.55</v>
      </c>
      <c r="S165" s="126">
        <f>G165-Q165-0.01</f>
        <v>26455.415000000001</v>
      </c>
    </row>
    <row r="166" spans="1:19" s="11" customFormat="1" ht="21" x14ac:dyDescent="0.35">
      <c r="A166" s="47">
        <v>127</v>
      </c>
      <c r="B166" s="37" t="s">
        <v>284</v>
      </c>
      <c r="C166" s="37" t="s">
        <v>40</v>
      </c>
      <c r="D166" s="37" t="s">
        <v>62</v>
      </c>
      <c r="E166" s="37" t="s">
        <v>63</v>
      </c>
      <c r="F166" s="38" t="s">
        <v>25</v>
      </c>
      <c r="G166" s="126">
        <v>28250</v>
      </c>
      <c r="H166" s="128"/>
      <c r="I166" s="126">
        <f t="shared" si="99"/>
        <v>810.77499999999998</v>
      </c>
      <c r="J166" s="126">
        <f t="shared" si="100"/>
        <v>2005.7499999999998</v>
      </c>
      <c r="K166" s="126">
        <f t="shared" si="101"/>
        <v>324.875</v>
      </c>
      <c r="L166" s="126">
        <f t="shared" si="102"/>
        <v>858.8</v>
      </c>
      <c r="M166" s="126">
        <f t="shared" si="103"/>
        <v>2002.9250000000002</v>
      </c>
      <c r="N166" s="126"/>
      <c r="O166" s="126">
        <v>25</v>
      </c>
      <c r="P166" s="129">
        <v>100</v>
      </c>
      <c r="Q166" s="126">
        <f t="shared" si="104"/>
        <v>1794.5749999999998</v>
      </c>
      <c r="R166" s="126">
        <f t="shared" si="105"/>
        <v>4333.55</v>
      </c>
      <c r="S166" s="126">
        <f>G166-Q166-0.01</f>
        <v>26455.415000000001</v>
      </c>
    </row>
    <row r="167" spans="1:19" s="11" customFormat="1" ht="21" x14ac:dyDescent="0.35">
      <c r="A167" s="47">
        <v>128</v>
      </c>
      <c r="B167" s="37" t="s">
        <v>316</v>
      </c>
      <c r="C167" s="130" t="s">
        <v>40</v>
      </c>
      <c r="D167" s="37" t="s">
        <v>62</v>
      </c>
      <c r="E167" s="37" t="s">
        <v>103</v>
      </c>
      <c r="F167" s="38" t="s">
        <v>25</v>
      </c>
      <c r="G167" s="126">
        <v>20000</v>
      </c>
      <c r="H167" s="126"/>
      <c r="I167" s="126">
        <f t="shared" si="99"/>
        <v>574</v>
      </c>
      <c r="J167" s="126">
        <f t="shared" si="100"/>
        <v>1419.9999999999998</v>
      </c>
      <c r="K167" s="126">
        <f t="shared" si="101"/>
        <v>230</v>
      </c>
      <c r="L167" s="126">
        <f t="shared" si="102"/>
        <v>608</v>
      </c>
      <c r="M167" s="126">
        <f t="shared" si="103"/>
        <v>1418</v>
      </c>
      <c r="N167" s="126"/>
      <c r="O167" s="126">
        <v>25</v>
      </c>
      <c r="P167" s="126"/>
      <c r="Q167" s="126">
        <f t="shared" si="104"/>
        <v>1207</v>
      </c>
      <c r="R167" s="126">
        <f t="shared" si="105"/>
        <v>3068</v>
      </c>
      <c r="S167" s="126">
        <f t="shared" si="83"/>
        <v>18793</v>
      </c>
    </row>
    <row r="168" spans="1:19" s="11" customFormat="1" ht="21" x14ac:dyDescent="0.35">
      <c r="A168" s="47">
        <v>129</v>
      </c>
      <c r="B168" s="37" t="s">
        <v>317</v>
      </c>
      <c r="C168" s="130" t="s">
        <v>40</v>
      </c>
      <c r="D168" s="37" t="s">
        <v>62</v>
      </c>
      <c r="E168" s="146" t="s">
        <v>63</v>
      </c>
      <c r="F168" s="38" t="s">
        <v>25</v>
      </c>
      <c r="G168" s="126">
        <v>28250</v>
      </c>
      <c r="H168" s="126"/>
      <c r="I168" s="126">
        <f t="shared" si="99"/>
        <v>810.77499999999998</v>
      </c>
      <c r="J168" s="126">
        <f t="shared" si="100"/>
        <v>2005.7499999999998</v>
      </c>
      <c r="K168" s="126">
        <f t="shared" si="101"/>
        <v>324.875</v>
      </c>
      <c r="L168" s="126">
        <f t="shared" si="102"/>
        <v>858.8</v>
      </c>
      <c r="M168" s="126">
        <f t="shared" si="103"/>
        <v>2002.9250000000002</v>
      </c>
      <c r="N168" s="126"/>
      <c r="O168" s="126">
        <v>25</v>
      </c>
      <c r="P168" s="126"/>
      <c r="Q168" s="126">
        <f>H168+I168+L168+N168+P168+O168+0.01</f>
        <v>1694.5849999999998</v>
      </c>
      <c r="R168" s="126">
        <f t="shared" si="105"/>
        <v>4333.55</v>
      </c>
      <c r="S168" s="126">
        <f t="shared" si="83"/>
        <v>26555.415000000001</v>
      </c>
    </row>
    <row r="169" spans="1:19" s="11" customFormat="1" ht="21" x14ac:dyDescent="0.35">
      <c r="A169" s="47">
        <v>130</v>
      </c>
      <c r="B169" s="37" t="s">
        <v>318</v>
      </c>
      <c r="C169" s="130" t="s">
        <v>40</v>
      </c>
      <c r="D169" s="37" t="s">
        <v>62</v>
      </c>
      <c r="E169" s="37" t="s">
        <v>103</v>
      </c>
      <c r="F169" s="38" t="s">
        <v>25</v>
      </c>
      <c r="G169" s="126">
        <v>26250</v>
      </c>
      <c r="H169" s="126"/>
      <c r="I169" s="126">
        <f t="shared" si="99"/>
        <v>753.375</v>
      </c>
      <c r="J169" s="126">
        <f t="shared" si="100"/>
        <v>1863.7499999999998</v>
      </c>
      <c r="K169" s="126">
        <f t="shared" si="101"/>
        <v>301.875</v>
      </c>
      <c r="L169" s="126">
        <f t="shared" si="102"/>
        <v>798</v>
      </c>
      <c r="M169" s="126">
        <f t="shared" si="103"/>
        <v>1861.1250000000002</v>
      </c>
      <c r="N169" s="126"/>
      <c r="O169" s="126">
        <v>25</v>
      </c>
      <c r="P169" s="126"/>
      <c r="Q169" s="126">
        <f>H169+I169+L169+N169+P169+O169+0.01</f>
        <v>1576.385</v>
      </c>
      <c r="R169" s="126">
        <f t="shared" si="105"/>
        <v>4026.75</v>
      </c>
      <c r="S169" s="126">
        <f t="shared" si="83"/>
        <v>24673.615000000002</v>
      </c>
    </row>
    <row r="170" spans="1:19" s="11" customFormat="1" ht="21" x14ac:dyDescent="0.35">
      <c r="A170" s="47">
        <v>131</v>
      </c>
      <c r="B170" s="37" t="s">
        <v>319</v>
      </c>
      <c r="C170" s="130" t="s">
        <v>40</v>
      </c>
      <c r="D170" s="37" t="s">
        <v>62</v>
      </c>
      <c r="E170" s="146" t="s">
        <v>63</v>
      </c>
      <c r="F170" s="38" t="s">
        <v>25</v>
      </c>
      <c r="G170" s="126">
        <v>28250</v>
      </c>
      <c r="H170" s="126"/>
      <c r="I170" s="126">
        <f t="shared" si="99"/>
        <v>810.77499999999998</v>
      </c>
      <c r="J170" s="126">
        <f t="shared" si="100"/>
        <v>2005.7499999999998</v>
      </c>
      <c r="K170" s="126">
        <f t="shared" si="101"/>
        <v>324.875</v>
      </c>
      <c r="L170" s="126">
        <f t="shared" si="102"/>
        <v>858.8</v>
      </c>
      <c r="M170" s="126">
        <f t="shared" si="103"/>
        <v>2002.9250000000002</v>
      </c>
      <c r="N170" s="126"/>
      <c r="O170" s="126">
        <v>25</v>
      </c>
      <c r="P170" s="126">
        <v>1000</v>
      </c>
      <c r="Q170" s="126">
        <f>H170+I170+L170+N170+P170+O170+0.01</f>
        <v>2694.585</v>
      </c>
      <c r="R170" s="126">
        <f t="shared" si="105"/>
        <v>4333.55</v>
      </c>
      <c r="S170" s="126">
        <f t="shared" si="83"/>
        <v>25555.415000000001</v>
      </c>
    </row>
    <row r="171" spans="1:19" s="11" customFormat="1" ht="21" x14ac:dyDescent="0.35">
      <c r="A171" s="47">
        <v>132</v>
      </c>
      <c r="B171" s="37" t="s">
        <v>320</v>
      </c>
      <c r="C171" s="130" t="s">
        <v>40</v>
      </c>
      <c r="D171" s="37" t="s">
        <v>62</v>
      </c>
      <c r="E171" s="146" t="s">
        <v>321</v>
      </c>
      <c r="F171" s="38" t="s">
        <v>25</v>
      </c>
      <c r="G171" s="126">
        <v>26250</v>
      </c>
      <c r="H171" s="126"/>
      <c r="I171" s="126">
        <f t="shared" si="99"/>
        <v>753.375</v>
      </c>
      <c r="J171" s="126">
        <f t="shared" si="100"/>
        <v>1863.7499999999998</v>
      </c>
      <c r="K171" s="126">
        <f t="shared" si="101"/>
        <v>301.875</v>
      </c>
      <c r="L171" s="126">
        <f t="shared" si="102"/>
        <v>798</v>
      </c>
      <c r="M171" s="126">
        <f t="shared" si="103"/>
        <v>1861.1250000000002</v>
      </c>
      <c r="N171" s="126"/>
      <c r="O171" s="126">
        <v>25</v>
      </c>
      <c r="P171" s="126"/>
      <c r="Q171" s="126">
        <f t="shared" si="104"/>
        <v>1576.375</v>
      </c>
      <c r="R171" s="126">
        <f t="shared" si="105"/>
        <v>4026.75</v>
      </c>
      <c r="S171" s="126">
        <f t="shared" si="83"/>
        <v>24673.625</v>
      </c>
    </row>
    <row r="172" spans="1:19" s="11" customFormat="1" ht="21" x14ac:dyDescent="0.35">
      <c r="A172" s="47">
        <v>133</v>
      </c>
      <c r="B172" s="37" t="s">
        <v>322</v>
      </c>
      <c r="C172" s="130" t="s">
        <v>40</v>
      </c>
      <c r="D172" s="37" t="s">
        <v>62</v>
      </c>
      <c r="E172" s="146" t="s">
        <v>321</v>
      </c>
      <c r="F172" s="38" t="s">
        <v>25</v>
      </c>
      <c r="G172" s="126">
        <v>15000</v>
      </c>
      <c r="H172" s="126"/>
      <c r="I172" s="126">
        <f t="shared" si="99"/>
        <v>430.5</v>
      </c>
      <c r="J172" s="126">
        <f t="shared" si="100"/>
        <v>1065</v>
      </c>
      <c r="K172" s="126">
        <f t="shared" si="101"/>
        <v>172.5</v>
      </c>
      <c r="L172" s="126">
        <f t="shared" si="102"/>
        <v>456</v>
      </c>
      <c r="M172" s="126">
        <f t="shared" si="103"/>
        <v>1063.5</v>
      </c>
      <c r="N172" s="126"/>
      <c r="O172" s="126">
        <v>25</v>
      </c>
      <c r="P172" s="126"/>
      <c r="Q172" s="126">
        <f t="shared" si="104"/>
        <v>911.5</v>
      </c>
      <c r="R172" s="126">
        <f t="shared" si="105"/>
        <v>2301</v>
      </c>
      <c r="S172" s="126">
        <f t="shared" si="83"/>
        <v>14088.5</v>
      </c>
    </row>
    <row r="173" spans="1:19" s="11" customFormat="1" ht="21" x14ac:dyDescent="0.35">
      <c r="A173" s="47">
        <v>134</v>
      </c>
      <c r="B173" s="37" t="s">
        <v>323</v>
      </c>
      <c r="C173" s="130" t="s">
        <v>40</v>
      </c>
      <c r="D173" s="37" t="s">
        <v>62</v>
      </c>
      <c r="E173" s="146" t="s">
        <v>63</v>
      </c>
      <c r="F173" s="38" t="s">
        <v>25</v>
      </c>
      <c r="G173" s="126">
        <v>28250</v>
      </c>
      <c r="H173" s="126"/>
      <c r="I173" s="126">
        <f t="shared" si="99"/>
        <v>810.77499999999998</v>
      </c>
      <c r="J173" s="126">
        <f t="shared" si="100"/>
        <v>2005.7499999999998</v>
      </c>
      <c r="K173" s="126">
        <f t="shared" si="101"/>
        <v>324.875</v>
      </c>
      <c r="L173" s="126">
        <f t="shared" si="102"/>
        <v>858.8</v>
      </c>
      <c r="M173" s="126">
        <f t="shared" si="103"/>
        <v>2002.9250000000002</v>
      </c>
      <c r="N173" s="126"/>
      <c r="O173" s="126">
        <v>25</v>
      </c>
      <c r="P173" s="126">
        <v>4040.14</v>
      </c>
      <c r="Q173" s="126">
        <f t="shared" si="104"/>
        <v>5734.7150000000001</v>
      </c>
      <c r="R173" s="126">
        <f t="shared" si="105"/>
        <v>4333.55</v>
      </c>
      <c r="S173" s="126">
        <f t="shared" si="83"/>
        <v>22515.285</v>
      </c>
    </row>
    <row r="174" spans="1:19" s="11" customFormat="1" ht="21" x14ac:dyDescent="0.35">
      <c r="A174" s="47">
        <v>135</v>
      </c>
      <c r="B174" s="37" t="s">
        <v>324</v>
      </c>
      <c r="C174" s="130" t="s">
        <v>40</v>
      </c>
      <c r="D174" s="37" t="s">
        <v>62</v>
      </c>
      <c r="E174" s="146" t="s">
        <v>63</v>
      </c>
      <c r="F174" s="38" t="s">
        <v>25</v>
      </c>
      <c r="G174" s="126">
        <v>28250</v>
      </c>
      <c r="H174" s="126"/>
      <c r="I174" s="126">
        <f t="shared" si="99"/>
        <v>810.77499999999998</v>
      </c>
      <c r="J174" s="126">
        <f t="shared" si="100"/>
        <v>2005.7499999999998</v>
      </c>
      <c r="K174" s="126">
        <f t="shared" si="101"/>
        <v>324.875</v>
      </c>
      <c r="L174" s="126">
        <f t="shared" si="102"/>
        <v>858.8</v>
      </c>
      <c r="M174" s="126">
        <f t="shared" si="103"/>
        <v>2002.9250000000002</v>
      </c>
      <c r="N174" s="126"/>
      <c r="O174" s="126">
        <v>25</v>
      </c>
      <c r="P174" s="126">
        <v>2000</v>
      </c>
      <c r="Q174" s="126">
        <f t="shared" si="104"/>
        <v>3694.5749999999998</v>
      </c>
      <c r="R174" s="126">
        <f t="shared" si="105"/>
        <v>4333.55</v>
      </c>
      <c r="S174" s="126">
        <f t="shared" si="83"/>
        <v>24555.424999999999</v>
      </c>
    </row>
    <row r="175" spans="1:19" s="11" customFormat="1" ht="21" x14ac:dyDescent="0.35">
      <c r="A175" s="47">
        <v>136</v>
      </c>
      <c r="B175" s="37" t="s">
        <v>325</v>
      </c>
      <c r="C175" s="130" t="s">
        <v>40</v>
      </c>
      <c r="D175" s="37" t="s">
        <v>62</v>
      </c>
      <c r="E175" s="146" t="s">
        <v>63</v>
      </c>
      <c r="F175" s="38" t="s">
        <v>25</v>
      </c>
      <c r="G175" s="126">
        <v>30000</v>
      </c>
      <c r="H175" s="126"/>
      <c r="I175" s="126">
        <f t="shared" si="99"/>
        <v>861</v>
      </c>
      <c r="J175" s="126">
        <f t="shared" si="100"/>
        <v>2130</v>
      </c>
      <c r="K175" s="126">
        <f t="shared" si="101"/>
        <v>345</v>
      </c>
      <c r="L175" s="126">
        <f t="shared" si="102"/>
        <v>912</v>
      </c>
      <c r="M175" s="126">
        <f t="shared" si="103"/>
        <v>2127</v>
      </c>
      <c r="N175" s="126"/>
      <c r="O175" s="126">
        <v>25</v>
      </c>
      <c r="P175" s="126"/>
      <c r="Q175" s="126">
        <f t="shared" si="104"/>
        <v>1798</v>
      </c>
      <c r="R175" s="126">
        <f t="shared" si="105"/>
        <v>4602</v>
      </c>
      <c r="S175" s="126">
        <f t="shared" si="83"/>
        <v>28202</v>
      </c>
    </row>
    <row r="176" spans="1:19" s="11" customFormat="1" ht="21" x14ac:dyDescent="0.35">
      <c r="A176" s="47">
        <v>137</v>
      </c>
      <c r="B176" s="37" t="s">
        <v>326</v>
      </c>
      <c r="C176" s="130" t="s">
        <v>40</v>
      </c>
      <c r="D176" s="37" t="s">
        <v>62</v>
      </c>
      <c r="E176" s="146" t="s">
        <v>63</v>
      </c>
      <c r="F176" s="38" t="s">
        <v>25</v>
      </c>
      <c r="G176" s="126">
        <v>28250</v>
      </c>
      <c r="H176" s="126"/>
      <c r="I176" s="126">
        <f t="shared" si="99"/>
        <v>810.77499999999998</v>
      </c>
      <c r="J176" s="126">
        <f t="shared" si="100"/>
        <v>2005.7499999999998</v>
      </c>
      <c r="K176" s="126">
        <f t="shared" si="101"/>
        <v>324.875</v>
      </c>
      <c r="L176" s="126">
        <f t="shared" si="102"/>
        <v>858.8</v>
      </c>
      <c r="M176" s="126">
        <f t="shared" si="103"/>
        <v>2002.9250000000002</v>
      </c>
      <c r="N176" s="126"/>
      <c r="O176" s="126">
        <v>25</v>
      </c>
      <c r="P176" s="126">
        <v>2854.37</v>
      </c>
      <c r="Q176" s="126">
        <f t="shared" si="104"/>
        <v>4548.9449999999997</v>
      </c>
      <c r="R176" s="126">
        <f t="shared" si="105"/>
        <v>4333.55</v>
      </c>
      <c r="S176" s="126">
        <f t="shared" si="83"/>
        <v>23701.055</v>
      </c>
    </row>
    <row r="177" spans="1:19" s="11" customFormat="1" ht="21" x14ac:dyDescent="0.35">
      <c r="A177" s="47">
        <v>138</v>
      </c>
      <c r="B177" s="37" t="s">
        <v>327</v>
      </c>
      <c r="C177" s="130" t="s">
        <v>40</v>
      </c>
      <c r="D177" s="37" t="s">
        <v>62</v>
      </c>
      <c r="E177" s="146" t="s">
        <v>63</v>
      </c>
      <c r="F177" s="38" t="s">
        <v>25</v>
      </c>
      <c r="G177" s="126">
        <v>28250</v>
      </c>
      <c r="H177" s="126"/>
      <c r="I177" s="126">
        <f t="shared" si="99"/>
        <v>810.77499999999998</v>
      </c>
      <c r="J177" s="126">
        <f t="shared" si="100"/>
        <v>2005.7499999999998</v>
      </c>
      <c r="K177" s="126">
        <f t="shared" si="101"/>
        <v>324.875</v>
      </c>
      <c r="L177" s="126">
        <f t="shared" si="102"/>
        <v>858.8</v>
      </c>
      <c r="M177" s="126">
        <f t="shared" si="103"/>
        <v>2002.9250000000002</v>
      </c>
      <c r="N177" s="126"/>
      <c r="O177" s="126">
        <v>25</v>
      </c>
      <c r="P177" s="126">
        <v>1000</v>
      </c>
      <c r="Q177" s="126">
        <f t="shared" si="104"/>
        <v>2694.5749999999998</v>
      </c>
      <c r="R177" s="126">
        <f t="shared" si="105"/>
        <v>4333.55</v>
      </c>
      <c r="S177" s="126">
        <f t="shared" si="83"/>
        <v>25555.424999999999</v>
      </c>
    </row>
    <row r="178" spans="1:19" s="11" customFormat="1" ht="21" x14ac:dyDescent="0.35">
      <c r="A178" s="47">
        <v>139</v>
      </c>
      <c r="B178" s="37" t="s">
        <v>328</v>
      </c>
      <c r="C178" s="130" t="s">
        <v>40</v>
      </c>
      <c r="D178" s="37" t="s">
        <v>62</v>
      </c>
      <c r="E178" s="146" t="s">
        <v>63</v>
      </c>
      <c r="F178" s="38" t="s">
        <v>25</v>
      </c>
      <c r="G178" s="126">
        <v>28250</v>
      </c>
      <c r="H178" s="126"/>
      <c r="I178" s="126">
        <f>+G178*2.87%</f>
        <v>810.77499999999998</v>
      </c>
      <c r="J178" s="126">
        <f>+G178*7.1%</f>
        <v>2005.7499999999998</v>
      </c>
      <c r="K178" s="126">
        <f>G178*1.15%</f>
        <v>324.875</v>
      </c>
      <c r="L178" s="126">
        <f>G178*3.04%</f>
        <v>858.8</v>
      </c>
      <c r="M178" s="126">
        <f>G178*7.09%</f>
        <v>2002.9250000000002</v>
      </c>
      <c r="N178" s="126"/>
      <c r="O178" s="126">
        <v>25</v>
      </c>
      <c r="P178" s="126"/>
      <c r="Q178" s="126">
        <f>H178+I178+L178+N178+P178+O178</f>
        <v>1694.5749999999998</v>
      </c>
      <c r="R178" s="126">
        <f>J178+K178+M178</f>
        <v>4333.55</v>
      </c>
      <c r="S178" s="126">
        <f>G178-Q178</f>
        <v>26555.424999999999</v>
      </c>
    </row>
    <row r="179" spans="1:19" s="11" customFormat="1" ht="21" x14ac:dyDescent="0.35">
      <c r="A179" s="47">
        <v>140</v>
      </c>
      <c r="B179" s="37" t="s">
        <v>378</v>
      </c>
      <c r="C179" s="130" t="s">
        <v>40</v>
      </c>
      <c r="D179" s="37" t="s">
        <v>62</v>
      </c>
      <c r="E179" s="146" t="s">
        <v>63</v>
      </c>
      <c r="F179" s="38" t="s">
        <v>25</v>
      </c>
      <c r="G179" s="126">
        <v>30000</v>
      </c>
      <c r="H179" s="126"/>
      <c r="I179" s="126">
        <f t="shared" si="99"/>
        <v>861</v>
      </c>
      <c r="J179" s="126">
        <f t="shared" si="100"/>
        <v>2130</v>
      </c>
      <c r="K179" s="126">
        <f t="shared" si="101"/>
        <v>345</v>
      </c>
      <c r="L179" s="126">
        <f t="shared" si="102"/>
        <v>912</v>
      </c>
      <c r="M179" s="126">
        <f t="shared" si="103"/>
        <v>2127</v>
      </c>
      <c r="N179" s="126"/>
      <c r="O179" s="126">
        <v>25</v>
      </c>
      <c r="P179" s="126"/>
      <c r="Q179" s="126">
        <f t="shared" si="104"/>
        <v>1798</v>
      </c>
      <c r="R179" s="126">
        <f t="shared" si="105"/>
        <v>4602</v>
      </c>
      <c r="S179" s="126">
        <f t="shared" si="83"/>
        <v>28202</v>
      </c>
    </row>
    <row r="180" spans="1:19" s="11" customFormat="1" ht="21.75" thickBot="1" x14ac:dyDescent="0.4">
      <c r="A180" s="141"/>
      <c r="B180" s="212" t="s">
        <v>26</v>
      </c>
      <c r="C180" s="212"/>
      <c r="D180" s="212"/>
      <c r="E180" s="213"/>
      <c r="F180" s="38"/>
      <c r="G180" s="143">
        <f t="shared" ref="G180:S180" si="106">SUM(G150:G179)</f>
        <v>821250</v>
      </c>
      <c r="H180" s="143">
        <f t="shared" si="106"/>
        <v>1148.33</v>
      </c>
      <c r="I180" s="143">
        <f t="shared" si="106"/>
        <v>23569.875000000007</v>
      </c>
      <c r="J180" s="143">
        <f t="shared" si="106"/>
        <v>58308.75</v>
      </c>
      <c r="K180" s="143">
        <f t="shared" si="106"/>
        <v>9444.375</v>
      </c>
      <c r="L180" s="143">
        <f t="shared" si="106"/>
        <v>24965.999999999993</v>
      </c>
      <c r="M180" s="143">
        <f t="shared" si="106"/>
        <v>58226.625000000022</v>
      </c>
      <c r="N180" s="143">
        <f t="shared" si="106"/>
        <v>1715.46</v>
      </c>
      <c r="O180" s="143">
        <f t="shared" si="106"/>
        <v>750</v>
      </c>
      <c r="P180" s="143">
        <f t="shared" si="106"/>
        <v>39677.25</v>
      </c>
      <c r="Q180" s="143">
        <f t="shared" si="106"/>
        <v>91826.944999999978</v>
      </c>
      <c r="R180" s="143">
        <f t="shared" si="106"/>
        <v>125979.75000000003</v>
      </c>
      <c r="S180" s="143">
        <f t="shared" si="106"/>
        <v>729423.02500000014</v>
      </c>
    </row>
    <row r="181" spans="1:19" s="11" customFormat="1" ht="31.5" x14ac:dyDescent="0.2">
      <c r="A181" s="172" t="s">
        <v>64</v>
      </c>
      <c r="B181" s="173"/>
      <c r="C181" s="173"/>
      <c r="D181" s="173"/>
      <c r="E181" s="173"/>
      <c r="F181" s="173"/>
      <c r="G181" s="173"/>
      <c r="H181" s="173"/>
      <c r="I181" s="173"/>
      <c r="J181" s="173"/>
      <c r="K181" s="173"/>
      <c r="L181" s="173"/>
      <c r="M181" s="173"/>
      <c r="N181" s="173"/>
      <c r="O181" s="173"/>
      <c r="P181" s="173"/>
      <c r="Q181" s="173"/>
      <c r="R181" s="173"/>
      <c r="S181" s="174"/>
    </row>
    <row r="182" spans="1:19" s="11" customFormat="1" ht="21" customHeight="1" x14ac:dyDescent="0.35">
      <c r="A182" s="47">
        <v>141</v>
      </c>
      <c r="B182" s="37" t="s">
        <v>65</v>
      </c>
      <c r="C182" s="130" t="s">
        <v>41</v>
      </c>
      <c r="D182" s="37" t="s">
        <v>64</v>
      </c>
      <c r="E182" s="37" t="s">
        <v>52</v>
      </c>
      <c r="F182" s="38" t="s">
        <v>269</v>
      </c>
      <c r="G182" s="126">
        <v>49000</v>
      </c>
      <c r="H182" s="126">
        <v>1712.87</v>
      </c>
      <c r="I182" s="126">
        <f t="shared" ref="I182:I187" si="107">+G182*2.87%</f>
        <v>1406.3</v>
      </c>
      <c r="J182" s="126">
        <f t="shared" ref="J182:J187" si="108">+G182*7.1%</f>
        <v>3478.9999999999995</v>
      </c>
      <c r="K182" s="126">
        <f t="shared" ref="K182:K187" si="109">G182*1.15%</f>
        <v>563.5</v>
      </c>
      <c r="L182" s="126">
        <f t="shared" ref="L182:L187" si="110">G182*3.04%</f>
        <v>1489.6</v>
      </c>
      <c r="M182" s="126">
        <f t="shared" ref="M182:M187" si="111">G182*7.09%</f>
        <v>3474.1000000000004</v>
      </c>
      <c r="N182" s="126"/>
      <c r="O182" s="126">
        <v>25</v>
      </c>
      <c r="P182" s="126">
        <v>2659</v>
      </c>
      <c r="Q182" s="126">
        <f t="shared" ref="Q182:Q187" si="112">H182+I182+L182+N182+P182+O182</f>
        <v>7292.77</v>
      </c>
      <c r="R182" s="126">
        <f t="shared" ref="R182:R187" si="113">J182+K182+M182</f>
        <v>7516.6</v>
      </c>
      <c r="S182" s="126">
        <f t="shared" ref="S182:S187" si="114">G182-Q182</f>
        <v>41707.229999999996</v>
      </c>
    </row>
    <row r="183" spans="1:19" s="11" customFormat="1" ht="21" x14ac:dyDescent="0.35">
      <c r="A183" s="47">
        <v>142</v>
      </c>
      <c r="B183" s="37" t="s">
        <v>136</v>
      </c>
      <c r="C183" s="130" t="s">
        <v>41</v>
      </c>
      <c r="D183" s="37" t="s">
        <v>64</v>
      </c>
      <c r="E183" s="37" t="s">
        <v>157</v>
      </c>
      <c r="F183" s="38" t="s">
        <v>25</v>
      </c>
      <c r="G183" s="128">
        <v>60000</v>
      </c>
      <c r="H183" s="128">
        <v>3486.65</v>
      </c>
      <c r="I183" s="126">
        <f t="shared" si="107"/>
        <v>1722</v>
      </c>
      <c r="J183" s="126">
        <f t="shared" si="108"/>
        <v>4260</v>
      </c>
      <c r="K183" s="126">
        <f t="shared" si="109"/>
        <v>690</v>
      </c>
      <c r="L183" s="126">
        <f t="shared" si="110"/>
        <v>1824</v>
      </c>
      <c r="M183" s="126">
        <f t="shared" si="111"/>
        <v>4254</v>
      </c>
      <c r="N183" s="129"/>
      <c r="O183" s="126">
        <v>25</v>
      </c>
      <c r="P183" s="129">
        <v>5408.31</v>
      </c>
      <c r="Q183" s="126">
        <f t="shared" si="112"/>
        <v>12465.96</v>
      </c>
      <c r="R183" s="126">
        <f t="shared" si="113"/>
        <v>9204</v>
      </c>
      <c r="S183" s="126">
        <f t="shared" si="114"/>
        <v>47534.04</v>
      </c>
    </row>
    <row r="184" spans="1:19" s="11" customFormat="1" ht="21" x14ac:dyDescent="0.35">
      <c r="A184" s="47">
        <v>143</v>
      </c>
      <c r="B184" s="37" t="s">
        <v>156</v>
      </c>
      <c r="C184" s="130" t="s">
        <v>41</v>
      </c>
      <c r="D184" s="37" t="s">
        <v>64</v>
      </c>
      <c r="E184" s="37" t="s">
        <v>157</v>
      </c>
      <c r="F184" s="38" t="s">
        <v>269</v>
      </c>
      <c r="G184" s="126">
        <v>45000</v>
      </c>
      <c r="H184" s="126">
        <v>741.18</v>
      </c>
      <c r="I184" s="126">
        <f t="shared" si="107"/>
        <v>1291.5</v>
      </c>
      <c r="J184" s="126">
        <f t="shared" si="108"/>
        <v>3194.9999999999995</v>
      </c>
      <c r="K184" s="126">
        <f t="shared" si="109"/>
        <v>517.5</v>
      </c>
      <c r="L184" s="126">
        <f t="shared" si="110"/>
        <v>1368</v>
      </c>
      <c r="M184" s="126">
        <f t="shared" si="111"/>
        <v>3190.5</v>
      </c>
      <c r="N184" s="126"/>
      <c r="O184" s="126">
        <v>25</v>
      </c>
      <c r="P184" s="126">
        <v>100</v>
      </c>
      <c r="Q184" s="126">
        <f t="shared" si="112"/>
        <v>3525.68</v>
      </c>
      <c r="R184" s="126">
        <f t="shared" si="113"/>
        <v>6903</v>
      </c>
      <c r="S184" s="126">
        <f t="shared" si="114"/>
        <v>41474.32</v>
      </c>
    </row>
    <row r="185" spans="1:19" s="11" customFormat="1" ht="21" x14ac:dyDescent="0.35">
      <c r="A185" s="47">
        <v>144</v>
      </c>
      <c r="B185" s="37" t="s">
        <v>278</v>
      </c>
      <c r="C185" s="130" t="s">
        <v>41</v>
      </c>
      <c r="D185" s="37" t="s">
        <v>64</v>
      </c>
      <c r="E185" s="37" t="s">
        <v>44</v>
      </c>
      <c r="F185" s="38" t="s">
        <v>25</v>
      </c>
      <c r="G185" s="128">
        <v>32000</v>
      </c>
      <c r="H185" s="128"/>
      <c r="I185" s="126">
        <f t="shared" si="107"/>
        <v>918.4</v>
      </c>
      <c r="J185" s="126">
        <f t="shared" si="108"/>
        <v>2272</v>
      </c>
      <c r="K185" s="126">
        <f t="shared" si="109"/>
        <v>368</v>
      </c>
      <c r="L185" s="126">
        <f t="shared" si="110"/>
        <v>972.8</v>
      </c>
      <c r="M185" s="126">
        <f t="shared" si="111"/>
        <v>2268.8000000000002</v>
      </c>
      <c r="N185" s="129"/>
      <c r="O185" s="126">
        <v>25</v>
      </c>
      <c r="P185" s="129"/>
      <c r="Q185" s="126">
        <f t="shared" si="112"/>
        <v>1916.1999999999998</v>
      </c>
      <c r="R185" s="126">
        <f t="shared" si="113"/>
        <v>4908.8</v>
      </c>
      <c r="S185" s="126">
        <f t="shared" si="114"/>
        <v>30083.8</v>
      </c>
    </row>
    <row r="186" spans="1:19" s="11" customFormat="1" ht="21" x14ac:dyDescent="0.35">
      <c r="A186" s="47">
        <v>145</v>
      </c>
      <c r="B186" s="37" t="s">
        <v>335</v>
      </c>
      <c r="C186" s="130" t="s">
        <v>41</v>
      </c>
      <c r="D186" s="37" t="s">
        <v>334</v>
      </c>
      <c r="E186" s="37" t="s">
        <v>333</v>
      </c>
      <c r="F186" s="38" t="s">
        <v>25</v>
      </c>
      <c r="G186" s="128">
        <v>40000</v>
      </c>
      <c r="H186" s="128">
        <v>442.65</v>
      </c>
      <c r="I186" s="126">
        <f t="shared" si="107"/>
        <v>1148</v>
      </c>
      <c r="J186" s="126">
        <f t="shared" si="108"/>
        <v>2839.9999999999995</v>
      </c>
      <c r="K186" s="126">
        <f t="shared" si="109"/>
        <v>460</v>
      </c>
      <c r="L186" s="126">
        <f t="shared" si="110"/>
        <v>1216</v>
      </c>
      <c r="M186" s="126">
        <f t="shared" si="111"/>
        <v>2836</v>
      </c>
      <c r="N186" s="126"/>
      <c r="O186" s="126">
        <v>25</v>
      </c>
      <c r="P186" s="129"/>
      <c r="Q186" s="126">
        <f t="shared" si="112"/>
        <v>2831.65</v>
      </c>
      <c r="R186" s="126">
        <f t="shared" si="113"/>
        <v>6136</v>
      </c>
      <c r="S186" s="126">
        <f t="shared" si="114"/>
        <v>37168.35</v>
      </c>
    </row>
    <row r="187" spans="1:19" s="11" customFormat="1" ht="21" x14ac:dyDescent="0.35">
      <c r="A187" s="47">
        <v>146</v>
      </c>
      <c r="B187" s="37" t="s">
        <v>370</v>
      </c>
      <c r="C187" s="130" t="s">
        <v>41</v>
      </c>
      <c r="D187" s="37" t="s">
        <v>64</v>
      </c>
      <c r="E187" s="37" t="s">
        <v>333</v>
      </c>
      <c r="F187" s="38" t="s">
        <v>25</v>
      </c>
      <c r="G187" s="128">
        <v>45000</v>
      </c>
      <c r="H187" s="128">
        <v>1148.33</v>
      </c>
      <c r="I187" s="126">
        <f t="shared" si="107"/>
        <v>1291.5</v>
      </c>
      <c r="J187" s="126">
        <f t="shared" si="108"/>
        <v>3194.9999999999995</v>
      </c>
      <c r="K187" s="126">
        <f t="shared" si="109"/>
        <v>517.5</v>
      </c>
      <c r="L187" s="126">
        <f t="shared" si="110"/>
        <v>1368</v>
      </c>
      <c r="M187" s="126">
        <f t="shared" si="111"/>
        <v>3190.5</v>
      </c>
      <c r="N187" s="126"/>
      <c r="O187" s="126">
        <v>25</v>
      </c>
      <c r="P187" s="129">
        <v>1000</v>
      </c>
      <c r="Q187" s="126">
        <f t="shared" si="112"/>
        <v>4832.83</v>
      </c>
      <c r="R187" s="126">
        <f t="shared" si="113"/>
        <v>6903</v>
      </c>
      <c r="S187" s="126">
        <f t="shared" si="114"/>
        <v>40167.17</v>
      </c>
    </row>
    <row r="188" spans="1:19" s="11" customFormat="1" ht="21.75" thickBot="1" x14ac:dyDescent="0.4">
      <c r="A188" s="141"/>
      <c r="B188" s="212" t="s">
        <v>26</v>
      </c>
      <c r="C188" s="212"/>
      <c r="D188" s="212"/>
      <c r="E188" s="213"/>
      <c r="F188" s="38"/>
      <c r="G188" s="143">
        <f t="shared" ref="G188:S188" si="115">SUM(G182:G187)</f>
        <v>271000</v>
      </c>
      <c r="H188" s="143">
        <f t="shared" si="115"/>
        <v>7531.68</v>
      </c>
      <c r="I188" s="143">
        <f t="shared" si="115"/>
        <v>7777.7</v>
      </c>
      <c r="J188" s="143">
        <f t="shared" si="115"/>
        <v>19241</v>
      </c>
      <c r="K188" s="143">
        <f t="shared" si="115"/>
        <v>3116.5</v>
      </c>
      <c r="L188" s="143">
        <f t="shared" si="115"/>
        <v>8238.4000000000015</v>
      </c>
      <c r="M188" s="143">
        <f t="shared" si="115"/>
        <v>19213.900000000001</v>
      </c>
      <c r="N188" s="143">
        <f t="shared" si="115"/>
        <v>0</v>
      </c>
      <c r="O188" s="143">
        <f t="shared" si="115"/>
        <v>150</v>
      </c>
      <c r="P188" s="143">
        <f t="shared" si="115"/>
        <v>9167.3100000000013</v>
      </c>
      <c r="Q188" s="143">
        <f t="shared" si="115"/>
        <v>32865.090000000004</v>
      </c>
      <c r="R188" s="143">
        <f t="shared" si="115"/>
        <v>41571.399999999994</v>
      </c>
      <c r="S188" s="143">
        <f t="shared" si="115"/>
        <v>238134.90999999997</v>
      </c>
    </row>
    <row r="189" spans="1:19" s="11" customFormat="1" ht="31.5" x14ac:dyDescent="0.2">
      <c r="A189" s="172" t="s">
        <v>68</v>
      </c>
      <c r="B189" s="173"/>
      <c r="C189" s="173"/>
      <c r="D189" s="173"/>
      <c r="E189" s="173"/>
      <c r="F189" s="173"/>
      <c r="G189" s="173"/>
      <c r="H189" s="173"/>
      <c r="I189" s="173"/>
      <c r="J189" s="173"/>
      <c r="K189" s="173"/>
      <c r="L189" s="173"/>
      <c r="M189" s="173"/>
      <c r="N189" s="173"/>
      <c r="O189" s="173"/>
      <c r="P189" s="173"/>
      <c r="Q189" s="173"/>
      <c r="R189" s="173"/>
      <c r="S189" s="174"/>
    </row>
    <row r="190" spans="1:19" s="11" customFormat="1" ht="21" x14ac:dyDescent="0.35">
      <c r="A190" s="47">
        <v>147</v>
      </c>
      <c r="B190" s="37" t="s">
        <v>294</v>
      </c>
      <c r="C190" s="130" t="s">
        <v>40</v>
      </c>
      <c r="D190" s="37" t="s">
        <v>68</v>
      </c>
      <c r="E190" s="37" t="s">
        <v>293</v>
      </c>
      <c r="F190" s="38" t="s">
        <v>25</v>
      </c>
      <c r="G190" s="126">
        <v>240000</v>
      </c>
      <c r="H190" s="126">
        <v>45213.65</v>
      </c>
      <c r="I190" s="126">
        <f>+G190*2.87%</f>
        <v>6888</v>
      </c>
      <c r="J190" s="126">
        <f>+G190*7.1%</f>
        <v>17040</v>
      </c>
      <c r="K190" s="126">
        <f>G190*1.15%</f>
        <v>2760</v>
      </c>
      <c r="L190" s="126">
        <v>6589.14</v>
      </c>
      <c r="M190" s="126">
        <f>G190*7.09%</f>
        <v>17016</v>
      </c>
      <c r="N190" s="126"/>
      <c r="O190" s="126">
        <v>25</v>
      </c>
      <c r="P190" s="126"/>
      <c r="Q190" s="126">
        <f>H190+I190+L190+N190+P190+O190</f>
        <v>58715.79</v>
      </c>
      <c r="R190" s="126">
        <f>J190+K190+M190</f>
        <v>36816</v>
      </c>
      <c r="S190" s="126">
        <f>G190-Q190</f>
        <v>181284.21</v>
      </c>
    </row>
    <row r="191" spans="1:19" s="11" customFormat="1" ht="21" x14ac:dyDescent="0.35">
      <c r="A191" s="47">
        <v>148</v>
      </c>
      <c r="B191" s="37" t="s">
        <v>332</v>
      </c>
      <c r="C191" s="130" t="s">
        <v>41</v>
      </c>
      <c r="D191" s="37" t="s">
        <v>68</v>
      </c>
      <c r="E191" s="37" t="s">
        <v>52</v>
      </c>
      <c r="F191" s="38" t="s">
        <v>25</v>
      </c>
      <c r="G191" s="128">
        <v>60000</v>
      </c>
      <c r="H191" s="128">
        <v>3486.65</v>
      </c>
      <c r="I191" s="126">
        <f>+G191*2.87%</f>
        <v>1722</v>
      </c>
      <c r="J191" s="126">
        <f>+G191*7.1%</f>
        <v>4260</v>
      </c>
      <c r="K191" s="126">
        <f>G191*1.15%</f>
        <v>690</v>
      </c>
      <c r="L191" s="126">
        <f>G191*3.04%</f>
        <v>1824</v>
      </c>
      <c r="M191" s="126">
        <f>G191*7.09%</f>
        <v>4254</v>
      </c>
      <c r="N191" s="126"/>
      <c r="O191" s="126">
        <v>25</v>
      </c>
      <c r="P191" s="129"/>
      <c r="Q191" s="126">
        <f>H191+I191+L191+N191+P191+O191</f>
        <v>7057.65</v>
      </c>
      <c r="R191" s="126">
        <f>J191+K191+M191</f>
        <v>9204</v>
      </c>
      <c r="S191" s="126">
        <f>G191-Q191</f>
        <v>52942.35</v>
      </c>
    </row>
    <row r="192" spans="1:19" s="11" customFormat="1" ht="21" x14ac:dyDescent="0.35">
      <c r="A192" s="47">
        <v>149</v>
      </c>
      <c r="B192" s="37" t="s">
        <v>392</v>
      </c>
      <c r="C192" s="130" t="s">
        <v>41</v>
      </c>
      <c r="D192" s="37" t="s">
        <v>68</v>
      </c>
      <c r="E192" s="37" t="s">
        <v>52</v>
      </c>
      <c r="F192" s="38" t="s">
        <v>25</v>
      </c>
      <c r="G192" s="128">
        <v>62000</v>
      </c>
      <c r="H192" s="128">
        <v>3863.01</v>
      </c>
      <c r="I192" s="126">
        <f>+G192*2.87%</f>
        <v>1779.4</v>
      </c>
      <c r="J192" s="126">
        <f>+G192*7.1%</f>
        <v>4402</v>
      </c>
      <c r="K192" s="126">
        <f>G192*1.15%</f>
        <v>713</v>
      </c>
      <c r="L192" s="126">
        <f>G192*3.04%</f>
        <v>1884.8</v>
      </c>
      <c r="M192" s="126">
        <f>G192*7.09%</f>
        <v>4395.8</v>
      </c>
      <c r="N192" s="126"/>
      <c r="O192" s="126">
        <v>25</v>
      </c>
      <c r="P192" s="129"/>
      <c r="Q192" s="126">
        <f>H192+I192+L192+N192+P192+O192</f>
        <v>7552.21</v>
      </c>
      <c r="R192" s="126">
        <f>J192+K192+M192</f>
        <v>9510.7999999999993</v>
      </c>
      <c r="S192" s="126">
        <f>G192-Q192</f>
        <v>54447.79</v>
      </c>
    </row>
    <row r="193" spans="1:19" s="11" customFormat="1" ht="21" x14ac:dyDescent="0.35">
      <c r="A193" s="47">
        <v>150</v>
      </c>
      <c r="B193" s="37" t="s">
        <v>331</v>
      </c>
      <c r="C193" s="130" t="s">
        <v>41</v>
      </c>
      <c r="D193" s="37" t="s">
        <v>68</v>
      </c>
      <c r="E193" s="37" t="s">
        <v>101</v>
      </c>
      <c r="F193" s="38" t="s">
        <v>25</v>
      </c>
      <c r="G193" s="128">
        <v>120000</v>
      </c>
      <c r="H193" s="128">
        <v>16809.939999999999</v>
      </c>
      <c r="I193" s="126">
        <f>+G193*2.87%</f>
        <v>3444</v>
      </c>
      <c r="J193" s="126">
        <f>+G193*7.1%</f>
        <v>8520</v>
      </c>
      <c r="K193" s="126">
        <f>G193*1.15%</f>
        <v>1380</v>
      </c>
      <c r="L193" s="126">
        <f>G193*3.04%</f>
        <v>3648</v>
      </c>
      <c r="M193" s="126">
        <f>G193*7.09%</f>
        <v>8508</v>
      </c>
      <c r="N193" s="126"/>
      <c r="O193" s="126">
        <v>25</v>
      </c>
      <c r="P193" s="129"/>
      <c r="Q193" s="126">
        <f>H193+I193+L193+N193+P193+O193</f>
        <v>23926.94</v>
      </c>
      <c r="R193" s="126">
        <f>J193+K193+M193</f>
        <v>18408</v>
      </c>
      <c r="S193" s="126">
        <f>G193-Q193</f>
        <v>96073.06</v>
      </c>
    </row>
    <row r="194" spans="1:19" s="11" customFormat="1" ht="21" x14ac:dyDescent="0.35">
      <c r="A194" s="47">
        <v>151</v>
      </c>
      <c r="B194" s="37" t="s">
        <v>330</v>
      </c>
      <c r="C194" s="130" t="s">
        <v>40</v>
      </c>
      <c r="D194" s="37" t="s">
        <v>68</v>
      </c>
      <c r="E194" s="37" t="s">
        <v>329</v>
      </c>
      <c r="F194" s="38" t="s">
        <v>25</v>
      </c>
      <c r="G194" s="128">
        <v>60000</v>
      </c>
      <c r="H194" s="128">
        <v>3486.65</v>
      </c>
      <c r="I194" s="126">
        <f>+G194*2.87%</f>
        <v>1722</v>
      </c>
      <c r="J194" s="126">
        <f>+G194*7.1%</f>
        <v>4260</v>
      </c>
      <c r="K194" s="126">
        <f>G194*1.15%</f>
        <v>690</v>
      </c>
      <c r="L194" s="126">
        <f>G194*3.04%</f>
        <v>1824</v>
      </c>
      <c r="M194" s="126">
        <f>G194*7.09%</f>
        <v>4254</v>
      </c>
      <c r="N194" s="126"/>
      <c r="O194" s="126">
        <v>25</v>
      </c>
      <c r="P194" s="126"/>
      <c r="Q194" s="126">
        <f>H194+I194+L194+N194+P194+O194</f>
        <v>7057.65</v>
      </c>
      <c r="R194" s="126">
        <f>J194+K194+M194</f>
        <v>9204</v>
      </c>
      <c r="S194" s="126">
        <f>G194-Q194</f>
        <v>52942.35</v>
      </c>
    </row>
    <row r="195" spans="1:19" s="11" customFormat="1" ht="21.75" thickBot="1" x14ac:dyDescent="0.4">
      <c r="A195" s="141"/>
      <c r="B195" s="212" t="s">
        <v>26</v>
      </c>
      <c r="C195" s="212"/>
      <c r="D195" s="212"/>
      <c r="E195" s="213"/>
      <c r="F195" s="38"/>
      <c r="G195" s="143">
        <f t="shared" ref="G195:S195" si="116">SUM(G190:G194)</f>
        <v>542000</v>
      </c>
      <c r="H195" s="143">
        <f t="shared" si="116"/>
        <v>72859.899999999994</v>
      </c>
      <c r="I195" s="143">
        <f t="shared" si="116"/>
        <v>15555.4</v>
      </c>
      <c r="J195" s="143">
        <f t="shared" si="116"/>
        <v>38482</v>
      </c>
      <c r="K195" s="143">
        <f t="shared" si="116"/>
        <v>6233</v>
      </c>
      <c r="L195" s="143">
        <f t="shared" si="116"/>
        <v>15769.939999999999</v>
      </c>
      <c r="M195" s="143">
        <f t="shared" si="116"/>
        <v>38427.800000000003</v>
      </c>
      <c r="N195" s="143">
        <f t="shared" si="116"/>
        <v>0</v>
      </c>
      <c r="O195" s="143">
        <f t="shared" si="116"/>
        <v>125</v>
      </c>
      <c r="P195" s="143">
        <f t="shared" si="116"/>
        <v>0</v>
      </c>
      <c r="Q195" s="143">
        <f t="shared" si="116"/>
        <v>104310.24</v>
      </c>
      <c r="R195" s="143">
        <f t="shared" si="116"/>
        <v>83142.8</v>
      </c>
      <c r="S195" s="143">
        <f t="shared" si="116"/>
        <v>437689.75999999995</v>
      </c>
    </row>
    <row r="196" spans="1:19" s="11" customFormat="1" ht="31.5" x14ac:dyDescent="0.2">
      <c r="A196" s="172" t="s">
        <v>251</v>
      </c>
      <c r="B196" s="173"/>
      <c r="C196" s="173"/>
      <c r="D196" s="173"/>
      <c r="E196" s="173"/>
      <c r="F196" s="173"/>
      <c r="G196" s="173"/>
      <c r="H196" s="173"/>
      <c r="I196" s="173"/>
      <c r="J196" s="173"/>
      <c r="K196" s="173"/>
      <c r="L196" s="173"/>
      <c r="M196" s="173"/>
      <c r="N196" s="173"/>
      <c r="O196" s="173"/>
      <c r="P196" s="173"/>
      <c r="Q196" s="173"/>
      <c r="R196" s="173"/>
      <c r="S196" s="174"/>
    </row>
    <row r="197" spans="1:19" s="11" customFormat="1" ht="21" x14ac:dyDescent="0.35">
      <c r="A197" s="47">
        <v>152</v>
      </c>
      <c r="B197" s="37" t="s">
        <v>69</v>
      </c>
      <c r="C197" s="37" t="s">
        <v>40</v>
      </c>
      <c r="D197" s="37" t="s">
        <v>251</v>
      </c>
      <c r="E197" s="105" t="s">
        <v>70</v>
      </c>
      <c r="F197" s="38" t="s">
        <v>25</v>
      </c>
      <c r="G197" s="126">
        <v>100000</v>
      </c>
      <c r="H197" s="126">
        <v>12105.44</v>
      </c>
      <c r="I197" s="126">
        <f t="shared" ref="I197:I205" si="117">G197*2.87/100</f>
        <v>2870</v>
      </c>
      <c r="J197" s="126">
        <f t="shared" ref="J197:J205" si="118">G197*7.1/100</f>
        <v>7100</v>
      </c>
      <c r="K197" s="126">
        <f t="shared" ref="K197:K207" si="119">G197*1.15%</f>
        <v>1150</v>
      </c>
      <c r="L197" s="126">
        <f t="shared" ref="L197:L205" si="120">+G197*3.04%</f>
        <v>3040</v>
      </c>
      <c r="M197" s="126">
        <f t="shared" ref="M197:M205" si="121">+G197*7.09%</f>
        <v>7090.0000000000009</v>
      </c>
      <c r="N197" s="126"/>
      <c r="O197" s="126">
        <v>25</v>
      </c>
      <c r="P197" s="126">
        <v>100</v>
      </c>
      <c r="Q197" s="126">
        <f t="shared" ref="Q197:Q207" si="122">H197+I197+L197+N197+P197+O197</f>
        <v>18140.440000000002</v>
      </c>
      <c r="R197" s="126">
        <f t="shared" ref="R197:R205" si="123">J197+K197+M197+P197</f>
        <v>15440</v>
      </c>
      <c r="S197" s="126">
        <f>G197-Q197</f>
        <v>81859.56</v>
      </c>
    </row>
    <row r="198" spans="1:19" s="11" customFormat="1" ht="21" x14ac:dyDescent="0.35">
      <c r="A198" s="47">
        <v>153</v>
      </c>
      <c r="B198" s="37" t="s">
        <v>113</v>
      </c>
      <c r="C198" s="37" t="s">
        <v>40</v>
      </c>
      <c r="D198" s="37" t="s">
        <v>251</v>
      </c>
      <c r="E198" s="105" t="s">
        <v>114</v>
      </c>
      <c r="F198" s="38" t="s">
        <v>25</v>
      </c>
      <c r="G198" s="128">
        <v>100000</v>
      </c>
      <c r="H198" s="128">
        <v>11676.57</v>
      </c>
      <c r="I198" s="126">
        <f t="shared" si="117"/>
        <v>2870</v>
      </c>
      <c r="J198" s="126">
        <f t="shared" si="118"/>
        <v>7100</v>
      </c>
      <c r="K198" s="126">
        <f t="shared" si="119"/>
        <v>1150</v>
      </c>
      <c r="L198" s="126">
        <f t="shared" si="120"/>
        <v>3040</v>
      </c>
      <c r="M198" s="126">
        <f t="shared" si="121"/>
        <v>7090.0000000000009</v>
      </c>
      <c r="N198" s="129">
        <v>1715.46</v>
      </c>
      <c r="O198" s="126">
        <v>25</v>
      </c>
      <c r="P198" s="129">
        <v>459</v>
      </c>
      <c r="Q198" s="126">
        <f t="shared" si="122"/>
        <v>19786.03</v>
      </c>
      <c r="R198" s="126">
        <f t="shared" si="123"/>
        <v>15799</v>
      </c>
      <c r="S198" s="126">
        <f t="shared" ref="S198:S205" si="124">G198-Q198</f>
        <v>80213.97</v>
      </c>
    </row>
    <row r="199" spans="1:19" s="11" customFormat="1" ht="21" x14ac:dyDescent="0.35">
      <c r="A199" s="47">
        <v>154</v>
      </c>
      <c r="B199" s="37" t="s">
        <v>132</v>
      </c>
      <c r="C199" s="37" t="s">
        <v>41</v>
      </c>
      <c r="D199" s="37" t="s">
        <v>251</v>
      </c>
      <c r="E199" s="105" t="s">
        <v>133</v>
      </c>
      <c r="F199" s="38" t="s">
        <v>269</v>
      </c>
      <c r="G199" s="128">
        <v>100000</v>
      </c>
      <c r="H199" s="128">
        <v>11676.57</v>
      </c>
      <c r="I199" s="126">
        <f t="shared" si="117"/>
        <v>2870</v>
      </c>
      <c r="J199" s="126">
        <f t="shared" si="118"/>
        <v>7100</v>
      </c>
      <c r="K199" s="126">
        <f t="shared" si="119"/>
        <v>1150</v>
      </c>
      <c r="L199" s="126">
        <f t="shared" si="120"/>
        <v>3040</v>
      </c>
      <c r="M199" s="126">
        <f t="shared" si="121"/>
        <v>7090.0000000000009</v>
      </c>
      <c r="N199" s="129">
        <v>1715.46</v>
      </c>
      <c r="O199" s="126">
        <v>25</v>
      </c>
      <c r="P199" s="129">
        <v>700</v>
      </c>
      <c r="Q199" s="126">
        <f t="shared" si="122"/>
        <v>20027.03</v>
      </c>
      <c r="R199" s="126">
        <f t="shared" si="123"/>
        <v>16040</v>
      </c>
      <c r="S199" s="126">
        <f t="shared" si="124"/>
        <v>79972.97</v>
      </c>
    </row>
    <row r="200" spans="1:19" s="11" customFormat="1" ht="21" x14ac:dyDescent="0.35">
      <c r="A200" s="47">
        <v>155</v>
      </c>
      <c r="B200" s="37" t="s">
        <v>175</v>
      </c>
      <c r="C200" s="37" t="s">
        <v>40</v>
      </c>
      <c r="D200" s="37" t="s">
        <v>251</v>
      </c>
      <c r="E200" s="105" t="s">
        <v>176</v>
      </c>
      <c r="F200" s="38" t="s">
        <v>25</v>
      </c>
      <c r="G200" s="128">
        <v>130000</v>
      </c>
      <c r="H200" s="128">
        <v>18733.32</v>
      </c>
      <c r="I200" s="128">
        <f t="shared" si="117"/>
        <v>3731</v>
      </c>
      <c r="J200" s="128">
        <f t="shared" si="118"/>
        <v>9230</v>
      </c>
      <c r="K200" s="126">
        <f t="shared" si="119"/>
        <v>1495</v>
      </c>
      <c r="L200" s="128">
        <f t="shared" si="120"/>
        <v>3952</v>
      </c>
      <c r="M200" s="128">
        <f t="shared" si="121"/>
        <v>9217</v>
      </c>
      <c r="N200" s="129">
        <v>1715.46</v>
      </c>
      <c r="O200" s="126">
        <v>25</v>
      </c>
      <c r="P200" s="129"/>
      <c r="Q200" s="126">
        <f t="shared" si="122"/>
        <v>28156.78</v>
      </c>
      <c r="R200" s="127">
        <f t="shared" si="123"/>
        <v>19942</v>
      </c>
      <c r="S200" s="126">
        <f t="shared" si="124"/>
        <v>101843.22</v>
      </c>
    </row>
    <row r="201" spans="1:19" s="11" customFormat="1" ht="21" x14ac:dyDescent="0.35">
      <c r="A201" s="47">
        <v>156</v>
      </c>
      <c r="B201" s="37" t="s">
        <v>186</v>
      </c>
      <c r="C201" s="37" t="s">
        <v>40</v>
      </c>
      <c r="D201" s="37" t="s">
        <v>251</v>
      </c>
      <c r="E201" s="105" t="s">
        <v>114</v>
      </c>
      <c r="F201" s="38" t="s">
        <v>25</v>
      </c>
      <c r="G201" s="128">
        <v>100000</v>
      </c>
      <c r="H201" s="128">
        <v>12105.44</v>
      </c>
      <c r="I201" s="128">
        <f t="shared" si="117"/>
        <v>2870</v>
      </c>
      <c r="J201" s="128">
        <f t="shared" si="118"/>
        <v>7100</v>
      </c>
      <c r="K201" s="126">
        <f t="shared" si="119"/>
        <v>1150</v>
      </c>
      <c r="L201" s="128">
        <f t="shared" si="120"/>
        <v>3040</v>
      </c>
      <c r="M201" s="128">
        <f t="shared" si="121"/>
        <v>7090.0000000000009</v>
      </c>
      <c r="N201" s="129"/>
      <c r="O201" s="126">
        <v>25</v>
      </c>
      <c r="P201" s="129">
        <v>10206.629999999999</v>
      </c>
      <c r="Q201" s="126">
        <f t="shared" si="122"/>
        <v>28247.07</v>
      </c>
      <c r="R201" s="127">
        <f t="shared" si="123"/>
        <v>25546.629999999997</v>
      </c>
      <c r="S201" s="126">
        <f t="shared" si="124"/>
        <v>71752.929999999993</v>
      </c>
    </row>
    <row r="202" spans="1:19" s="11" customFormat="1" ht="21" x14ac:dyDescent="0.35">
      <c r="A202" s="47">
        <v>157</v>
      </c>
      <c r="B202" s="145" t="s">
        <v>211</v>
      </c>
      <c r="C202" s="37" t="s">
        <v>40</v>
      </c>
      <c r="D202" s="37" t="s">
        <v>251</v>
      </c>
      <c r="E202" s="147" t="s">
        <v>213</v>
      </c>
      <c r="F202" s="38" t="s">
        <v>25</v>
      </c>
      <c r="G202" s="128">
        <v>32000</v>
      </c>
      <c r="H202" s="128"/>
      <c r="I202" s="128">
        <f t="shared" si="117"/>
        <v>918.4</v>
      </c>
      <c r="J202" s="128">
        <f t="shared" si="118"/>
        <v>2272</v>
      </c>
      <c r="K202" s="126">
        <f t="shared" si="119"/>
        <v>368</v>
      </c>
      <c r="L202" s="128">
        <f t="shared" si="120"/>
        <v>972.8</v>
      </c>
      <c r="M202" s="128">
        <f t="shared" si="121"/>
        <v>2268.8000000000002</v>
      </c>
      <c r="N202" s="129"/>
      <c r="O202" s="126">
        <v>25</v>
      </c>
      <c r="P202" s="129">
        <v>100</v>
      </c>
      <c r="Q202" s="126">
        <f t="shared" si="122"/>
        <v>2016.1999999999998</v>
      </c>
      <c r="R202" s="127">
        <f t="shared" si="123"/>
        <v>5008.8</v>
      </c>
      <c r="S202" s="126">
        <f t="shared" si="124"/>
        <v>29983.8</v>
      </c>
    </row>
    <row r="203" spans="1:19" s="11" customFormat="1" ht="21" x14ac:dyDescent="0.35">
      <c r="A203" s="47">
        <v>158</v>
      </c>
      <c r="B203" s="145" t="s">
        <v>212</v>
      </c>
      <c r="C203" s="37" t="s">
        <v>40</v>
      </c>
      <c r="D203" s="37" t="s">
        <v>251</v>
      </c>
      <c r="E203" s="147" t="s">
        <v>86</v>
      </c>
      <c r="F203" s="38" t="s">
        <v>25</v>
      </c>
      <c r="G203" s="128">
        <v>44000</v>
      </c>
      <c r="H203" s="128">
        <v>1007.19</v>
      </c>
      <c r="I203" s="128">
        <f t="shared" si="117"/>
        <v>1262.8</v>
      </c>
      <c r="J203" s="128">
        <f t="shared" si="118"/>
        <v>3124</v>
      </c>
      <c r="K203" s="126">
        <f t="shared" si="119"/>
        <v>506</v>
      </c>
      <c r="L203" s="128">
        <f t="shared" si="120"/>
        <v>1337.6</v>
      </c>
      <c r="M203" s="128">
        <f t="shared" si="121"/>
        <v>3119.6000000000004</v>
      </c>
      <c r="N203" s="129"/>
      <c r="O203" s="126">
        <v>25</v>
      </c>
      <c r="P203" s="129">
        <v>100</v>
      </c>
      <c r="Q203" s="126">
        <f t="shared" si="122"/>
        <v>3732.5899999999997</v>
      </c>
      <c r="R203" s="127">
        <f t="shared" si="123"/>
        <v>6849.6</v>
      </c>
      <c r="S203" s="126">
        <f t="shared" si="124"/>
        <v>40267.410000000003</v>
      </c>
    </row>
    <row r="204" spans="1:19" s="11" customFormat="1" ht="21" x14ac:dyDescent="0.35">
      <c r="A204" s="47">
        <v>159</v>
      </c>
      <c r="B204" s="37" t="s">
        <v>248</v>
      </c>
      <c r="C204" s="37" t="s">
        <v>41</v>
      </c>
      <c r="D204" s="37" t="s">
        <v>251</v>
      </c>
      <c r="E204" s="105" t="s">
        <v>141</v>
      </c>
      <c r="F204" s="38" t="s">
        <v>25</v>
      </c>
      <c r="G204" s="128">
        <v>21800</v>
      </c>
      <c r="H204" s="128"/>
      <c r="I204" s="128">
        <f t="shared" si="117"/>
        <v>625.66</v>
      </c>
      <c r="J204" s="128">
        <f t="shared" si="118"/>
        <v>1547.8</v>
      </c>
      <c r="K204" s="126">
        <f t="shared" si="119"/>
        <v>250.7</v>
      </c>
      <c r="L204" s="128">
        <f t="shared" si="120"/>
        <v>662.72</v>
      </c>
      <c r="M204" s="128">
        <f t="shared" si="121"/>
        <v>1545.6200000000001</v>
      </c>
      <c r="N204" s="129"/>
      <c r="O204" s="126">
        <v>25</v>
      </c>
      <c r="P204" s="129">
        <v>5054.3599999999997</v>
      </c>
      <c r="Q204" s="126">
        <f t="shared" si="122"/>
        <v>6367.74</v>
      </c>
      <c r="R204" s="127">
        <f t="shared" si="123"/>
        <v>8398.48</v>
      </c>
      <c r="S204" s="126">
        <f t="shared" si="124"/>
        <v>15432.26</v>
      </c>
    </row>
    <row r="205" spans="1:19" s="11" customFormat="1" ht="21" x14ac:dyDescent="0.35">
      <c r="A205" s="47">
        <v>160</v>
      </c>
      <c r="B205" s="37" t="s">
        <v>249</v>
      </c>
      <c r="C205" s="37" t="s">
        <v>41</v>
      </c>
      <c r="D205" s="37" t="s">
        <v>251</v>
      </c>
      <c r="E205" s="105" t="s">
        <v>141</v>
      </c>
      <c r="F205" s="38" t="s">
        <v>25</v>
      </c>
      <c r="G205" s="128">
        <v>21800</v>
      </c>
      <c r="H205" s="128"/>
      <c r="I205" s="128">
        <f t="shared" si="117"/>
        <v>625.66</v>
      </c>
      <c r="J205" s="128">
        <f t="shared" si="118"/>
        <v>1547.8</v>
      </c>
      <c r="K205" s="126">
        <f t="shared" si="119"/>
        <v>250.7</v>
      </c>
      <c r="L205" s="128">
        <f t="shared" si="120"/>
        <v>662.72</v>
      </c>
      <c r="M205" s="128">
        <f t="shared" si="121"/>
        <v>1545.6200000000001</v>
      </c>
      <c r="N205" s="129"/>
      <c r="O205" s="126">
        <v>25</v>
      </c>
      <c r="P205" s="129">
        <v>9836.7199999999993</v>
      </c>
      <c r="Q205" s="126">
        <f t="shared" si="122"/>
        <v>11150.099999999999</v>
      </c>
      <c r="R205" s="127">
        <f t="shared" si="123"/>
        <v>13180.84</v>
      </c>
      <c r="S205" s="126">
        <f t="shared" si="124"/>
        <v>10649.900000000001</v>
      </c>
    </row>
    <row r="206" spans="1:19" s="11" customFormat="1" ht="21" x14ac:dyDescent="0.35">
      <c r="A206" s="47">
        <v>161</v>
      </c>
      <c r="B206" s="37" t="s">
        <v>340</v>
      </c>
      <c r="C206" s="130" t="s">
        <v>41</v>
      </c>
      <c r="D206" s="37" t="s">
        <v>338</v>
      </c>
      <c r="E206" s="37" t="s">
        <v>207</v>
      </c>
      <c r="F206" s="38" t="s">
        <v>25</v>
      </c>
      <c r="G206" s="126">
        <v>30000</v>
      </c>
      <c r="H206" s="126"/>
      <c r="I206" s="126">
        <f>+G206*2.87%</f>
        <v>861</v>
      </c>
      <c r="J206" s="126">
        <f>+G206*7.1%</f>
        <v>2130</v>
      </c>
      <c r="K206" s="126">
        <f t="shared" si="119"/>
        <v>345</v>
      </c>
      <c r="L206" s="126">
        <f>G206*3.04%</f>
        <v>912</v>
      </c>
      <c r="M206" s="126">
        <f>G206*7.09%</f>
        <v>2127</v>
      </c>
      <c r="N206" s="126"/>
      <c r="O206" s="126">
        <v>25</v>
      </c>
      <c r="P206" s="126"/>
      <c r="Q206" s="126">
        <f t="shared" si="122"/>
        <v>1798</v>
      </c>
      <c r="R206" s="126">
        <f>J206+K206+M206</f>
        <v>4602</v>
      </c>
      <c r="S206" s="126">
        <f>G206-Q206</f>
        <v>28202</v>
      </c>
    </row>
    <row r="207" spans="1:19" s="11" customFormat="1" ht="21" x14ac:dyDescent="0.35">
      <c r="A207" s="47">
        <v>162</v>
      </c>
      <c r="B207" s="37" t="s">
        <v>339</v>
      </c>
      <c r="C207" s="130" t="s">
        <v>41</v>
      </c>
      <c r="D207" s="37" t="s">
        <v>338</v>
      </c>
      <c r="E207" s="37" t="s">
        <v>207</v>
      </c>
      <c r="F207" s="38" t="s">
        <v>25</v>
      </c>
      <c r="G207" s="126">
        <v>45000</v>
      </c>
      <c r="H207" s="126">
        <v>1148.33</v>
      </c>
      <c r="I207" s="126">
        <f>+G207*2.87%</f>
        <v>1291.5</v>
      </c>
      <c r="J207" s="126">
        <f>+G207*7.1%</f>
        <v>3194.9999999999995</v>
      </c>
      <c r="K207" s="126">
        <f t="shared" si="119"/>
        <v>517.5</v>
      </c>
      <c r="L207" s="126">
        <f>G207*3.04%</f>
        <v>1368</v>
      </c>
      <c r="M207" s="126">
        <f>G207*7.09%</f>
        <v>3190.5</v>
      </c>
      <c r="N207" s="126"/>
      <c r="O207" s="126">
        <v>25</v>
      </c>
      <c r="P207" s="126"/>
      <c r="Q207" s="126">
        <f t="shared" si="122"/>
        <v>3832.83</v>
      </c>
      <c r="R207" s="126">
        <f>J207+K207+M207</f>
        <v>6903</v>
      </c>
      <c r="S207" s="126">
        <f>G207-Q207</f>
        <v>41167.17</v>
      </c>
    </row>
    <row r="208" spans="1:19" s="11" customFormat="1" ht="21.75" thickBot="1" x14ac:dyDescent="0.4">
      <c r="A208" s="141"/>
      <c r="B208" s="212" t="s">
        <v>26</v>
      </c>
      <c r="C208" s="212"/>
      <c r="D208" s="212"/>
      <c r="E208" s="213"/>
      <c r="F208" s="38"/>
      <c r="G208" s="143">
        <f>SUM(G197:G207)</f>
        <v>724600</v>
      </c>
      <c r="H208" s="143">
        <f t="shared" ref="H208:R208" si="125">SUM(H197:H207)</f>
        <v>68452.86</v>
      </c>
      <c r="I208" s="143">
        <f t="shared" si="125"/>
        <v>20796.02</v>
      </c>
      <c r="J208" s="143">
        <f t="shared" si="125"/>
        <v>51446.600000000006</v>
      </c>
      <c r="K208" s="143">
        <f t="shared" si="125"/>
        <v>8332.9</v>
      </c>
      <c r="L208" s="143">
        <f t="shared" si="125"/>
        <v>22027.84</v>
      </c>
      <c r="M208" s="143">
        <f t="shared" si="125"/>
        <v>51374.140000000014</v>
      </c>
      <c r="N208" s="143">
        <f t="shared" si="125"/>
        <v>5146.38</v>
      </c>
      <c r="O208" s="143">
        <f t="shared" si="125"/>
        <v>275</v>
      </c>
      <c r="P208" s="143">
        <f t="shared" si="125"/>
        <v>26556.71</v>
      </c>
      <c r="Q208" s="143">
        <f t="shared" si="125"/>
        <v>143254.81</v>
      </c>
      <c r="R208" s="143">
        <f t="shared" si="125"/>
        <v>137710.35</v>
      </c>
      <c r="S208" s="143">
        <f>SUM(S197:S207)</f>
        <v>581345.19000000006</v>
      </c>
    </row>
    <row r="209" spans="1:19" s="11" customFormat="1" ht="31.5" x14ac:dyDescent="0.2">
      <c r="A209" s="172" t="s">
        <v>77</v>
      </c>
      <c r="B209" s="173"/>
      <c r="C209" s="173"/>
      <c r="D209" s="173"/>
      <c r="E209" s="173"/>
      <c r="F209" s="173"/>
      <c r="G209" s="173"/>
      <c r="H209" s="173"/>
      <c r="I209" s="173"/>
      <c r="J209" s="173"/>
      <c r="K209" s="173"/>
      <c r="L209" s="173"/>
      <c r="M209" s="173"/>
      <c r="N209" s="173"/>
      <c r="O209" s="173"/>
      <c r="P209" s="173"/>
      <c r="Q209" s="173"/>
      <c r="R209" s="173"/>
      <c r="S209" s="174"/>
    </row>
    <row r="210" spans="1:19" s="11" customFormat="1" ht="21" x14ac:dyDescent="0.35">
      <c r="A210" s="47">
        <v>163</v>
      </c>
      <c r="B210" s="37" t="s">
        <v>90</v>
      </c>
      <c r="C210" s="130" t="s">
        <v>40</v>
      </c>
      <c r="D210" s="37" t="s">
        <v>77</v>
      </c>
      <c r="E210" s="37" t="s">
        <v>91</v>
      </c>
      <c r="F210" s="38" t="s">
        <v>25</v>
      </c>
      <c r="G210" s="128">
        <v>40000</v>
      </c>
      <c r="H210" s="128">
        <v>442.65</v>
      </c>
      <c r="I210" s="126">
        <f t="shared" ref="I210:I217" si="126">+G210*2.87%</f>
        <v>1148</v>
      </c>
      <c r="J210" s="126">
        <f t="shared" ref="J210:J217" si="127">+G210*7.1%</f>
        <v>2839.9999999999995</v>
      </c>
      <c r="K210" s="126">
        <f t="shared" ref="K210:K217" si="128">G210*1.15%</f>
        <v>460</v>
      </c>
      <c r="L210" s="126">
        <f t="shared" ref="L210:L217" si="129">G210*3.04%</f>
        <v>1216</v>
      </c>
      <c r="M210" s="126">
        <f t="shared" ref="M210:M217" si="130">G210*7.09%</f>
        <v>2836</v>
      </c>
      <c r="N210" s="126"/>
      <c r="O210" s="126">
        <v>25</v>
      </c>
      <c r="P210" s="126"/>
      <c r="Q210" s="126">
        <f t="shared" ref="Q210:Q217" si="131">H210+I210+L210+N210+P210+O210</f>
        <v>2831.65</v>
      </c>
      <c r="R210" s="126">
        <f t="shared" ref="R210:R217" si="132">J210+K210+M210</f>
        <v>6136</v>
      </c>
      <c r="S210" s="126">
        <f>G210-Q210</f>
        <v>37168.35</v>
      </c>
    </row>
    <row r="211" spans="1:19" s="11" customFormat="1" ht="21" x14ac:dyDescent="0.35">
      <c r="A211" s="47">
        <v>164</v>
      </c>
      <c r="B211" s="37" t="s">
        <v>388</v>
      </c>
      <c r="C211" s="130" t="s">
        <v>40</v>
      </c>
      <c r="D211" s="37" t="s">
        <v>77</v>
      </c>
      <c r="E211" s="37" t="s">
        <v>256</v>
      </c>
      <c r="F211" s="38" t="s">
        <v>25</v>
      </c>
      <c r="G211" s="128">
        <v>25000</v>
      </c>
      <c r="H211" s="128"/>
      <c r="I211" s="126">
        <f>+G211*2.87%</f>
        <v>717.5</v>
      </c>
      <c r="J211" s="126">
        <f>+G211*7.1%</f>
        <v>1774.9999999999998</v>
      </c>
      <c r="K211" s="126">
        <f>G211*1.15%</f>
        <v>287.5</v>
      </c>
      <c r="L211" s="126">
        <f>G211*3.04%</f>
        <v>760</v>
      </c>
      <c r="M211" s="126">
        <f>G211*7.09%</f>
        <v>1772.5000000000002</v>
      </c>
      <c r="N211" s="126"/>
      <c r="O211" s="126">
        <v>25</v>
      </c>
      <c r="P211" s="126"/>
      <c r="Q211" s="126">
        <f>H211+I211+L211+N211+P211+O211</f>
        <v>1502.5</v>
      </c>
      <c r="R211" s="126">
        <f>J211+K211+M211</f>
        <v>3835</v>
      </c>
      <c r="S211" s="126">
        <f>G211-Q211</f>
        <v>23497.5</v>
      </c>
    </row>
    <row r="212" spans="1:19" s="11" customFormat="1" ht="21" x14ac:dyDescent="0.35">
      <c r="A212" s="47">
        <v>165</v>
      </c>
      <c r="B212" s="37" t="s">
        <v>408</v>
      </c>
      <c r="C212" s="130" t="s">
        <v>41</v>
      </c>
      <c r="D212" s="37" t="s">
        <v>77</v>
      </c>
      <c r="E212" s="37" t="s">
        <v>141</v>
      </c>
      <c r="F212" s="38" t="s">
        <v>25</v>
      </c>
      <c r="G212" s="128">
        <v>25000</v>
      </c>
      <c r="H212" s="128"/>
      <c r="I212" s="126">
        <f>+G212*2.87%</f>
        <v>717.5</v>
      </c>
      <c r="J212" s="126">
        <f>+G212*7.1%</f>
        <v>1774.9999999999998</v>
      </c>
      <c r="K212" s="126">
        <f>G212*1.15%</f>
        <v>287.5</v>
      </c>
      <c r="L212" s="126">
        <f>G212*3.04%</f>
        <v>760</v>
      </c>
      <c r="M212" s="126">
        <f>G212*7.09%</f>
        <v>1772.5000000000002</v>
      </c>
      <c r="N212" s="126"/>
      <c r="O212" s="126">
        <v>25</v>
      </c>
      <c r="P212" s="126"/>
      <c r="Q212" s="126">
        <f>H212+I212+L212+N212+P212+O212</f>
        <v>1502.5</v>
      </c>
      <c r="R212" s="126">
        <f>J212+K212+M212</f>
        <v>3835</v>
      </c>
      <c r="S212" s="126">
        <f>G212-Q212</f>
        <v>23497.5</v>
      </c>
    </row>
    <row r="213" spans="1:19" s="11" customFormat="1" ht="21" x14ac:dyDescent="0.35">
      <c r="A213" s="47">
        <v>166</v>
      </c>
      <c r="B213" s="37" t="s">
        <v>140</v>
      </c>
      <c r="C213" s="37" t="s">
        <v>41</v>
      </c>
      <c r="D213" s="37" t="s">
        <v>77</v>
      </c>
      <c r="E213" s="37" t="s">
        <v>141</v>
      </c>
      <c r="F213" s="38" t="s">
        <v>25</v>
      </c>
      <c r="G213" s="128">
        <v>30000</v>
      </c>
      <c r="H213" s="128"/>
      <c r="I213" s="126">
        <f t="shared" si="126"/>
        <v>861</v>
      </c>
      <c r="J213" s="126">
        <f t="shared" si="127"/>
        <v>2130</v>
      </c>
      <c r="K213" s="126">
        <f t="shared" si="128"/>
        <v>345</v>
      </c>
      <c r="L213" s="126">
        <f t="shared" si="129"/>
        <v>912</v>
      </c>
      <c r="M213" s="126">
        <f t="shared" si="130"/>
        <v>2127</v>
      </c>
      <c r="N213" s="126"/>
      <c r="O213" s="126">
        <v>25</v>
      </c>
      <c r="P213" s="126">
        <v>3954.36</v>
      </c>
      <c r="Q213" s="126">
        <f t="shared" si="131"/>
        <v>5752.3600000000006</v>
      </c>
      <c r="R213" s="126">
        <f t="shared" si="132"/>
        <v>4602</v>
      </c>
      <c r="S213" s="126">
        <f t="shared" ref="S213:S221" si="133">G213-Q213</f>
        <v>24247.64</v>
      </c>
    </row>
    <row r="214" spans="1:19" s="11" customFormat="1" ht="21" x14ac:dyDescent="0.35">
      <c r="A214" s="47">
        <v>167</v>
      </c>
      <c r="B214" s="37" t="s">
        <v>407</v>
      </c>
      <c r="C214" s="37" t="s">
        <v>41</v>
      </c>
      <c r="D214" s="37" t="s">
        <v>77</v>
      </c>
      <c r="E214" s="37" t="s">
        <v>141</v>
      </c>
      <c r="F214" s="38" t="s">
        <v>25</v>
      </c>
      <c r="G214" s="128">
        <v>30000</v>
      </c>
      <c r="H214" s="128"/>
      <c r="I214" s="126">
        <f t="shared" ref="I214" si="134">+G214*2.87%</f>
        <v>861</v>
      </c>
      <c r="J214" s="126">
        <f t="shared" ref="J214" si="135">+G214*7.1%</f>
        <v>2130</v>
      </c>
      <c r="K214" s="126">
        <f t="shared" ref="K214" si="136">G214*1.15%</f>
        <v>345</v>
      </c>
      <c r="L214" s="126">
        <f t="shared" ref="L214" si="137">G214*3.04%</f>
        <v>912</v>
      </c>
      <c r="M214" s="126">
        <f t="shared" ref="M214" si="138">G214*7.09%</f>
        <v>2127</v>
      </c>
      <c r="N214" s="126"/>
      <c r="O214" s="126">
        <v>25</v>
      </c>
      <c r="P214" s="126"/>
      <c r="Q214" s="126">
        <f t="shared" ref="Q214" si="139">H214+I214+L214+N214+P214+O214</f>
        <v>1798</v>
      </c>
      <c r="R214" s="126">
        <f t="shared" ref="R214" si="140">J214+K214+M214</f>
        <v>4602</v>
      </c>
      <c r="S214" s="126">
        <f t="shared" ref="S214" si="141">G214-Q214</f>
        <v>28202</v>
      </c>
    </row>
    <row r="215" spans="1:19" s="11" customFormat="1" ht="21" x14ac:dyDescent="0.35">
      <c r="A215" s="47">
        <v>168</v>
      </c>
      <c r="B215" s="37" t="s">
        <v>147</v>
      </c>
      <c r="C215" s="37" t="s">
        <v>41</v>
      </c>
      <c r="D215" s="37" t="s">
        <v>77</v>
      </c>
      <c r="E215" s="37" t="s">
        <v>148</v>
      </c>
      <c r="F215" s="134" t="s">
        <v>269</v>
      </c>
      <c r="G215" s="128">
        <v>50000</v>
      </c>
      <c r="H215" s="128">
        <v>1596.68</v>
      </c>
      <c r="I215" s="126">
        <f t="shared" si="126"/>
        <v>1435</v>
      </c>
      <c r="J215" s="126">
        <f t="shared" si="127"/>
        <v>3549.9999999999995</v>
      </c>
      <c r="K215" s="126">
        <f>G215*1.15%</f>
        <v>575</v>
      </c>
      <c r="L215" s="126">
        <f t="shared" si="129"/>
        <v>1520</v>
      </c>
      <c r="M215" s="126">
        <f t="shared" si="130"/>
        <v>3545.0000000000005</v>
      </c>
      <c r="N215" s="126">
        <v>1715.46</v>
      </c>
      <c r="O215" s="126">
        <v>25</v>
      </c>
      <c r="P215" s="126">
        <v>14012.54</v>
      </c>
      <c r="Q215" s="126">
        <f t="shared" si="131"/>
        <v>20304.68</v>
      </c>
      <c r="R215" s="126">
        <f t="shared" si="132"/>
        <v>7670</v>
      </c>
      <c r="S215" s="126">
        <f t="shared" si="133"/>
        <v>29695.32</v>
      </c>
    </row>
    <row r="216" spans="1:19" s="11" customFormat="1" ht="21" x14ac:dyDescent="0.35">
      <c r="A216" s="47">
        <v>169</v>
      </c>
      <c r="B216" s="37" t="s">
        <v>165</v>
      </c>
      <c r="C216" s="37" t="s">
        <v>40</v>
      </c>
      <c r="D216" s="37" t="s">
        <v>77</v>
      </c>
      <c r="E216" s="37" t="s">
        <v>141</v>
      </c>
      <c r="F216" s="134" t="s">
        <v>25</v>
      </c>
      <c r="G216" s="128">
        <v>21800</v>
      </c>
      <c r="H216" s="128"/>
      <c r="I216" s="126">
        <f t="shared" si="126"/>
        <v>625.66</v>
      </c>
      <c r="J216" s="126">
        <f t="shared" si="127"/>
        <v>1547.8</v>
      </c>
      <c r="K216" s="126">
        <f t="shared" si="128"/>
        <v>250.7</v>
      </c>
      <c r="L216" s="126">
        <f t="shared" si="129"/>
        <v>662.72</v>
      </c>
      <c r="M216" s="126">
        <f t="shared" si="130"/>
        <v>1545.6200000000001</v>
      </c>
      <c r="N216" s="126"/>
      <c r="O216" s="126">
        <v>25</v>
      </c>
      <c r="P216" s="126">
        <v>931.6</v>
      </c>
      <c r="Q216" s="126">
        <f t="shared" si="131"/>
        <v>2244.98</v>
      </c>
      <c r="R216" s="126">
        <f t="shared" si="132"/>
        <v>3344.12</v>
      </c>
      <c r="S216" s="126">
        <f t="shared" si="133"/>
        <v>19555.02</v>
      </c>
    </row>
    <row r="217" spans="1:19" s="11" customFormat="1" ht="21" x14ac:dyDescent="0.35">
      <c r="A217" s="47">
        <v>170</v>
      </c>
      <c r="B217" s="37" t="s">
        <v>187</v>
      </c>
      <c r="C217" s="37" t="s">
        <v>41</v>
      </c>
      <c r="D217" s="37" t="s">
        <v>77</v>
      </c>
      <c r="E217" s="37" t="s">
        <v>188</v>
      </c>
      <c r="F217" s="134" t="s">
        <v>269</v>
      </c>
      <c r="G217" s="128">
        <v>35000</v>
      </c>
      <c r="H217" s="128"/>
      <c r="I217" s="126">
        <f t="shared" si="126"/>
        <v>1004.5</v>
      </c>
      <c r="J217" s="126">
        <f t="shared" si="127"/>
        <v>2485</v>
      </c>
      <c r="K217" s="126">
        <f t="shared" si="128"/>
        <v>402.5</v>
      </c>
      <c r="L217" s="126">
        <f t="shared" si="129"/>
        <v>1064</v>
      </c>
      <c r="M217" s="126">
        <f t="shared" si="130"/>
        <v>2481.5</v>
      </c>
      <c r="N217" s="126"/>
      <c r="O217" s="126">
        <v>25</v>
      </c>
      <c r="P217" s="126">
        <v>3954.36</v>
      </c>
      <c r="Q217" s="126">
        <f t="shared" si="131"/>
        <v>6047.8600000000006</v>
      </c>
      <c r="R217" s="126">
        <f t="shared" si="132"/>
        <v>5369</v>
      </c>
      <c r="S217" s="126">
        <f t="shared" si="133"/>
        <v>28952.14</v>
      </c>
    </row>
    <row r="218" spans="1:19" s="11" customFormat="1" ht="21" x14ac:dyDescent="0.35">
      <c r="A218" s="47">
        <v>171</v>
      </c>
      <c r="B218" s="37" t="s">
        <v>258</v>
      </c>
      <c r="C218" s="37" t="s">
        <v>41</v>
      </c>
      <c r="D218" s="37" t="s">
        <v>77</v>
      </c>
      <c r="E218" s="37" t="s">
        <v>141</v>
      </c>
      <c r="F218" s="134" t="s">
        <v>25</v>
      </c>
      <c r="G218" s="128">
        <v>21800</v>
      </c>
      <c r="H218" s="128"/>
      <c r="I218" s="126">
        <f>+G218*2.87%</f>
        <v>625.66</v>
      </c>
      <c r="J218" s="126">
        <f>+G218*7.1%</f>
        <v>1547.8</v>
      </c>
      <c r="K218" s="126">
        <f>G218*1.15%</f>
        <v>250.7</v>
      </c>
      <c r="L218" s="126">
        <f>G218*3.04%</f>
        <v>662.72</v>
      </c>
      <c r="M218" s="126">
        <f>G218*7.09%</f>
        <v>1545.6200000000001</v>
      </c>
      <c r="N218" s="126"/>
      <c r="O218" s="126">
        <v>25</v>
      </c>
      <c r="P218" s="126">
        <v>600</v>
      </c>
      <c r="Q218" s="126">
        <f>H218+I218+L218+N218+P218+O218</f>
        <v>1913.38</v>
      </c>
      <c r="R218" s="126">
        <f>J218+K218+M218</f>
        <v>3344.12</v>
      </c>
      <c r="S218" s="126">
        <f t="shared" si="133"/>
        <v>19886.62</v>
      </c>
    </row>
    <row r="219" spans="1:19" s="11" customFormat="1" ht="21" x14ac:dyDescent="0.35">
      <c r="A219" s="47">
        <v>172</v>
      </c>
      <c r="B219" s="37" t="s">
        <v>259</v>
      </c>
      <c r="C219" s="37" t="s">
        <v>40</v>
      </c>
      <c r="D219" s="37" t="s">
        <v>77</v>
      </c>
      <c r="E219" s="37" t="s">
        <v>141</v>
      </c>
      <c r="F219" s="134" t="s">
        <v>25</v>
      </c>
      <c r="G219" s="128">
        <v>15000</v>
      </c>
      <c r="H219" s="128"/>
      <c r="I219" s="126">
        <f>+G219*2.87%</f>
        <v>430.5</v>
      </c>
      <c r="J219" s="126">
        <f>+G219*7.1%</f>
        <v>1065</v>
      </c>
      <c r="K219" s="126">
        <f>G219*1.15%</f>
        <v>172.5</v>
      </c>
      <c r="L219" s="126">
        <f>G219*3.04%</f>
        <v>456</v>
      </c>
      <c r="M219" s="126">
        <f>G219*7.09%</f>
        <v>1063.5</v>
      </c>
      <c r="N219" s="126"/>
      <c r="O219" s="126">
        <v>25</v>
      </c>
      <c r="P219" s="126"/>
      <c r="Q219" s="126">
        <f>H219+I219+L219+N219+P219+O219</f>
        <v>911.5</v>
      </c>
      <c r="R219" s="126">
        <f>J219+K219+M219</f>
        <v>2301</v>
      </c>
      <c r="S219" s="126">
        <f t="shared" si="133"/>
        <v>14088.5</v>
      </c>
    </row>
    <row r="220" spans="1:19" s="11" customFormat="1" ht="21" x14ac:dyDescent="0.35">
      <c r="A220" s="47">
        <v>173</v>
      </c>
      <c r="B220" s="37" t="s">
        <v>390</v>
      </c>
      <c r="C220" s="37" t="s">
        <v>40</v>
      </c>
      <c r="D220" s="37" t="s">
        <v>77</v>
      </c>
      <c r="E220" s="37" t="s">
        <v>261</v>
      </c>
      <c r="F220" s="134" t="s">
        <v>25</v>
      </c>
      <c r="G220" s="128">
        <v>15000</v>
      </c>
      <c r="H220" s="128"/>
      <c r="I220" s="126">
        <f>+G220*2.87%</f>
        <v>430.5</v>
      </c>
      <c r="J220" s="126">
        <f>+G220*7.1%</f>
        <v>1065</v>
      </c>
      <c r="K220" s="126">
        <f>G220*1.15%</f>
        <v>172.5</v>
      </c>
      <c r="L220" s="126">
        <f>G220*3.04%</f>
        <v>456</v>
      </c>
      <c r="M220" s="126">
        <f>G220*7.09%</f>
        <v>1063.5</v>
      </c>
      <c r="N220" s="126"/>
      <c r="O220" s="126">
        <v>25</v>
      </c>
      <c r="P220" s="126"/>
      <c r="Q220" s="126">
        <f>H220+I220+L220+N220+P220+O220</f>
        <v>911.5</v>
      </c>
      <c r="R220" s="126">
        <f>J220+K220+M220</f>
        <v>2301</v>
      </c>
      <c r="S220" s="126">
        <f t="shared" si="133"/>
        <v>14088.5</v>
      </c>
    </row>
    <row r="221" spans="1:19" s="11" customFormat="1" ht="21" x14ac:dyDescent="0.35">
      <c r="A221" s="47">
        <v>174</v>
      </c>
      <c r="B221" s="37" t="s">
        <v>260</v>
      </c>
      <c r="C221" s="37" t="s">
        <v>41</v>
      </c>
      <c r="D221" s="37" t="s">
        <v>77</v>
      </c>
      <c r="E221" s="37" t="s">
        <v>141</v>
      </c>
      <c r="F221" s="134" t="s">
        <v>25</v>
      </c>
      <c r="G221" s="128">
        <v>21800</v>
      </c>
      <c r="H221" s="128"/>
      <c r="I221" s="126">
        <f>+G221*2.87%</f>
        <v>625.66</v>
      </c>
      <c r="J221" s="126">
        <f>+G221*7.1%</f>
        <v>1547.8</v>
      </c>
      <c r="K221" s="126">
        <f>G221*1.15%</f>
        <v>250.7</v>
      </c>
      <c r="L221" s="126">
        <f>G221*3.04%</f>
        <v>662.72</v>
      </c>
      <c r="M221" s="126">
        <f>G221*7.09%</f>
        <v>1545.6200000000001</v>
      </c>
      <c r="N221" s="126"/>
      <c r="O221" s="126">
        <v>25</v>
      </c>
      <c r="P221" s="126">
        <v>100</v>
      </c>
      <c r="Q221" s="126">
        <f>H221+I221+L221+N221+P221+O221</f>
        <v>1413.38</v>
      </c>
      <c r="R221" s="126">
        <f>J221+K221+M221</f>
        <v>3344.12</v>
      </c>
      <c r="S221" s="126">
        <f t="shared" si="133"/>
        <v>20386.62</v>
      </c>
    </row>
    <row r="222" spans="1:19" s="11" customFormat="1" ht="21" x14ac:dyDescent="0.35">
      <c r="A222" s="47">
        <v>175</v>
      </c>
      <c r="B222" s="37" t="s">
        <v>286</v>
      </c>
      <c r="C222" s="37" t="s">
        <v>41</v>
      </c>
      <c r="D222" s="37" t="s">
        <v>77</v>
      </c>
      <c r="E222" s="37" t="s">
        <v>141</v>
      </c>
      <c r="F222" s="134" t="s">
        <v>25</v>
      </c>
      <c r="G222" s="128">
        <v>21800</v>
      </c>
      <c r="H222" s="128"/>
      <c r="I222" s="126">
        <f>+G222*2.87%</f>
        <v>625.66</v>
      </c>
      <c r="J222" s="126">
        <f>+G222*7.1%</f>
        <v>1547.8</v>
      </c>
      <c r="K222" s="126">
        <f>G222*1.15%</f>
        <v>250.7</v>
      </c>
      <c r="L222" s="126">
        <f>G222*3.04%</f>
        <v>662.72</v>
      </c>
      <c r="M222" s="126">
        <f>G222*7.09%</f>
        <v>1545.6200000000001</v>
      </c>
      <c r="N222" s="126"/>
      <c r="O222" s="126">
        <v>25</v>
      </c>
      <c r="P222" s="126"/>
      <c r="Q222" s="126">
        <f>H222+I222+L222+N222+P222+O222</f>
        <v>1313.38</v>
      </c>
      <c r="R222" s="126">
        <f>J222+K222+M222</f>
        <v>3344.12</v>
      </c>
      <c r="S222" s="126">
        <f>G222-Q222</f>
        <v>20486.62</v>
      </c>
    </row>
    <row r="223" spans="1:19" s="11" customFormat="1" ht="21" x14ac:dyDescent="0.35">
      <c r="A223" s="47">
        <v>176</v>
      </c>
      <c r="B223" s="37" t="s">
        <v>306</v>
      </c>
      <c r="C223" s="130" t="s">
        <v>40</v>
      </c>
      <c r="D223" s="37" t="s">
        <v>77</v>
      </c>
      <c r="E223" s="37" t="s">
        <v>91</v>
      </c>
      <c r="F223" s="38" t="s">
        <v>25</v>
      </c>
      <c r="G223" s="126">
        <v>40000</v>
      </c>
      <c r="H223" s="126">
        <v>442.65</v>
      </c>
      <c r="I223" s="126">
        <f t="shared" ref="I223:I230" si="142">+G223*2.87%</f>
        <v>1148</v>
      </c>
      <c r="J223" s="126">
        <f t="shared" ref="J223:J230" si="143">+G223*7.1%</f>
        <v>2839.9999999999995</v>
      </c>
      <c r="K223" s="126">
        <f t="shared" ref="K223:K230" si="144">G223*1.15%</f>
        <v>460</v>
      </c>
      <c r="L223" s="126">
        <f t="shared" ref="L223:L230" si="145">G223*3.04%</f>
        <v>1216</v>
      </c>
      <c r="M223" s="126">
        <f t="shared" ref="M223:M230" si="146">G223*7.09%</f>
        <v>2836</v>
      </c>
      <c r="N223" s="126"/>
      <c r="O223" s="126">
        <v>25</v>
      </c>
      <c r="P223" s="126"/>
      <c r="Q223" s="126">
        <f t="shared" ref="Q223:Q230" si="147">H223+I223+L223+N223+P223+O223</f>
        <v>2831.65</v>
      </c>
      <c r="R223" s="126">
        <f t="shared" ref="R223:R230" si="148">J223+K223+M223</f>
        <v>6136</v>
      </c>
      <c r="S223" s="126">
        <f t="shared" ref="S223:S230" si="149">G223-Q223</f>
        <v>37168.35</v>
      </c>
    </row>
    <row r="224" spans="1:19" s="11" customFormat="1" ht="21" x14ac:dyDescent="0.35">
      <c r="A224" s="47">
        <v>177</v>
      </c>
      <c r="B224" s="37" t="s">
        <v>305</v>
      </c>
      <c r="C224" s="130" t="s">
        <v>41</v>
      </c>
      <c r="D224" s="37" t="s">
        <v>77</v>
      </c>
      <c r="E224" s="37" t="s">
        <v>91</v>
      </c>
      <c r="F224" s="38" t="s">
        <v>25</v>
      </c>
      <c r="G224" s="126">
        <v>30000</v>
      </c>
      <c r="H224" s="126"/>
      <c r="I224" s="126">
        <f t="shared" si="142"/>
        <v>861</v>
      </c>
      <c r="J224" s="126">
        <f t="shared" si="143"/>
        <v>2130</v>
      </c>
      <c r="K224" s="126">
        <f t="shared" si="144"/>
        <v>345</v>
      </c>
      <c r="L224" s="126">
        <f t="shared" si="145"/>
        <v>912</v>
      </c>
      <c r="M224" s="126">
        <f t="shared" si="146"/>
        <v>2127</v>
      </c>
      <c r="N224" s="126"/>
      <c r="O224" s="126">
        <v>25</v>
      </c>
      <c r="P224" s="126"/>
      <c r="Q224" s="126">
        <f t="shared" si="147"/>
        <v>1798</v>
      </c>
      <c r="R224" s="126">
        <f t="shared" si="148"/>
        <v>4602</v>
      </c>
      <c r="S224" s="126">
        <f t="shared" si="149"/>
        <v>28202</v>
      </c>
    </row>
    <row r="225" spans="1:64" s="11" customFormat="1" ht="21" x14ac:dyDescent="0.35">
      <c r="A225" s="47">
        <v>178</v>
      </c>
      <c r="B225" s="37" t="s">
        <v>304</v>
      </c>
      <c r="C225" s="130" t="s">
        <v>40</v>
      </c>
      <c r="D225" s="37" t="s">
        <v>77</v>
      </c>
      <c r="E225" s="37" t="s">
        <v>141</v>
      </c>
      <c r="F225" s="38" t="s">
        <v>25</v>
      </c>
      <c r="G225" s="126">
        <v>30000</v>
      </c>
      <c r="H225" s="126"/>
      <c r="I225" s="126">
        <f t="shared" si="142"/>
        <v>861</v>
      </c>
      <c r="J225" s="126">
        <f t="shared" si="143"/>
        <v>2130</v>
      </c>
      <c r="K225" s="126">
        <f t="shared" si="144"/>
        <v>345</v>
      </c>
      <c r="L225" s="126">
        <f t="shared" si="145"/>
        <v>912</v>
      </c>
      <c r="M225" s="126">
        <f t="shared" si="146"/>
        <v>2127</v>
      </c>
      <c r="N225" s="126"/>
      <c r="O225" s="126">
        <v>25</v>
      </c>
      <c r="P225" s="126"/>
      <c r="Q225" s="126">
        <f t="shared" si="147"/>
        <v>1798</v>
      </c>
      <c r="R225" s="126">
        <f t="shared" si="148"/>
        <v>4602</v>
      </c>
      <c r="S225" s="126">
        <f t="shared" si="149"/>
        <v>28202</v>
      </c>
    </row>
    <row r="226" spans="1:64" s="11" customFormat="1" ht="21" x14ac:dyDescent="0.35">
      <c r="A226" s="47">
        <v>179</v>
      </c>
      <c r="B226" s="37" t="s">
        <v>303</v>
      </c>
      <c r="C226" s="130" t="s">
        <v>41</v>
      </c>
      <c r="D226" s="37" t="s">
        <v>77</v>
      </c>
      <c r="E226" s="37" t="s">
        <v>141</v>
      </c>
      <c r="F226" s="38" t="s">
        <v>25</v>
      </c>
      <c r="G226" s="126">
        <v>30000</v>
      </c>
      <c r="H226" s="126"/>
      <c r="I226" s="126">
        <f t="shared" si="142"/>
        <v>861</v>
      </c>
      <c r="J226" s="126">
        <f t="shared" si="143"/>
        <v>2130</v>
      </c>
      <c r="K226" s="126">
        <f t="shared" si="144"/>
        <v>345</v>
      </c>
      <c r="L226" s="126">
        <f t="shared" si="145"/>
        <v>912</v>
      </c>
      <c r="M226" s="126">
        <f t="shared" si="146"/>
        <v>2127</v>
      </c>
      <c r="N226" s="126"/>
      <c r="O226" s="126">
        <v>25</v>
      </c>
      <c r="P226" s="126"/>
      <c r="Q226" s="126">
        <f t="shared" si="147"/>
        <v>1798</v>
      </c>
      <c r="R226" s="126">
        <f t="shared" si="148"/>
        <v>4602</v>
      </c>
      <c r="S226" s="126">
        <f t="shared" si="149"/>
        <v>28202</v>
      </c>
    </row>
    <row r="227" spans="1:64" s="11" customFormat="1" ht="21" x14ac:dyDescent="0.35">
      <c r="A227" s="47">
        <v>180</v>
      </c>
      <c r="B227" s="37" t="s">
        <v>302</v>
      </c>
      <c r="C227" s="130" t="s">
        <v>41</v>
      </c>
      <c r="D227" s="37" t="s">
        <v>77</v>
      </c>
      <c r="E227" s="37" t="s">
        <v>141</v>
      </c>
      <c r="F227" s="38" t="s">
        <v>25</v>
      </c>
      <c r="G227" s="126">
        <v>20000</v>
      </c>
      <c r="H227" s="126"/>
      <c r="I227" s="126">
        <f t="shared" si="142"/>
        <v>574</v>
      </c>
      <c r="J227" s="126">
        <f t="shared" si="143"/>
        <v>1419.9999999999998</v>
      </c>
      <c r="K227" s="126">
        <f t="shared" si="144"/>
        <v>230</v>
      </c>
      <c r="L227" s="126">
        <f t="shared" si="145"/>
        <v>608</v>
      </c>
      <c r="M227" s="126">
        <f t="shared" si="146"/>
        <v>1418</v>
      </c>
      <c r="N227" s="126"/>
      <c r="O227" s="126">
        <v>25</v>
      </c>
      <c r="P227" s="126"/>
      <c r="Q227" s="126">
        <f t="shared" si="147"/>
        <v>1207</v>
      </c>
      <c r="R227" s="126">
        <f t="shared" si="148"/>
        <v>3068</v>
      </c>
      <c r="S227" s="126">
        <f t="shared" si="149"/>
        <v>18793</v>
      </c>
    </row>
    <row r="228" spans="1:64" s="11" customFormat="1" ht="21" x14ac:dyDescent="0.35">
      <c r="A228" s="47">
        <v>181</v>
      </c>
      <c r="B228" s="37" t="s">
        <v>301</v>
      </c>
      <c r="C228" s="130" t="s">
        <v>40</v>
      </c>
      <c r="D228" s="37" t="s">
        <v>77</v>
      </c>
      <c r="E228" s="37" t="s">
        <v>261</v>
      </c>
      <c r="F228" s="38" t="s">
        <v>25</v>
      </c>
      <c r="G228" s="126">
        <v>20000</v>
      </c>
      <c r="H228" s="126"/>
      <c r="I228" s="126">
        <f t="shared" si="142"/>
        <v>574</v>
      </c>
      <c r="J228" s="126">
        <f t="shared" si="143"/>
        <v>1419.9999999999998</v>
      </c>
      <c r="K228" s="126">
        <f t="shared" si="144"/>
        <v>230</v>
      </c>
      <c r="L228" s="126">
        <f t="shared" si="145"/>
        <v>608</v>
      </c>
      <c r="M228" s="126">
        <f t="shared" si="146"/>
        <v>1418</v>
      </c>
      <c r="N228" s="126"/>
      <c r="O228" s="126">
        <v>25</v>
      </c>
      <c r="P228" s="126"/>
      <c r="Q228" s="126">
        <f t="shared" si="147"/>
        <v>1207</v>
      </c>
      <c r="R228" s="126">
        <f t="shared" si="148"/>
        <v>3068</v>
      </c>
      <c r="S228" s="126">
        <f t="shared" si="149"/>
        <v>18793</v>
      </c>
    </row>
    <row r="229" spans="1:64" s="11" customFormat="1" ht="21" x14ac:dyDescent="0.35">
      <c r="A229" s="47">
        <v>182</v>
      </c>
      <c r="B229" s="37" t="s">
        <v>395</v>
      </c>
      <c r="C229" s="37" t="s">
        <v>41</v>
      </c>
      <c r="D229" s="37" t="s">
        <v>77</v>
      </c>
      <c r="E229" s="37" t="s">
        <v>207</v>
      </c>
      <c r="F229" s="38" t="s">
        <v>25</v>
      </c>
      <c r="G229" s="128">
        <v>35000</v>
      </c>
      <c r="H229" s="128"/>
      <c r="I229" s="126">
        <f t="shared" si="142"/>
        <v>1004.5</v>
      </c>
      <c r="J229" s="126">
        <f t="shared" si="143"/>
        <v>2485</v>
      </c>
      <c r="K229" s="126">
        <f t="shared" si="144"/>
        <v>402.5</v>
      </c>
      <c r="L229" s="126">
        <f t="shared" si="145"/>
        <v>1064</v>
      </c>
      <c r="M229" s="126">
        <f t="shared" si="146"/>
        <v>2481.5</v>
      </c>
      <c r="N229" s="126"/>
      <c r="O229" s="126">
        <v>25</v>
      </c>
      <c r="P229" s="126"/>
      <c r="Q229" s="126">
        <f t="shared" si="147"/>
        <v>2093.5</v>
      </c>
      <c r="R229" s="126">
        <f t="shared" si="148"/>
        <v>5369</v>
      </c>
      <c r="S229" s="126">
        <f t="shared" si="149"/>
        <v>32906.5</v>
      </c>
    </row>
    <row r="230" spans="1:64" s="11" customFormat="1" ht="21" x14ac:dyDescent="0.35">
      <c r="A230" s="47">
        <v>183</v>
      </c>
      <c r="B230" s="37" t="s">
        <v>300</v>
      </c>
      <c r="C230" s="130" t="s">
        <v>40</v>
      </c>
      <c r="D230" s="37" t="s">
        <v>77</v>
      </c>
      <c r="E230" s="37" t="s">
        <v>256</v>
      </c>
      <c r="F230" s="38" t="s">
        <v>25</v>
      </c>
      <c r="G230" s="126">
        <v>15000</v>
      </c>
      <c r="H230" s="126"/>
      <c r="I230" s="126">
        <f t="shared" si="142"/>
        <v>430.5</v>
      </c>
      <c r="J230" s="126">
        <f t="shared" si="143"/>
        <v>1065</v>
      </c>
      <c r="K230" s="126">
        <f t="shared" si="144"/>
        <v>172.5</v>
      </c>
      <c r="L230" s="126">
        <f t="shared" si="145"/>
        <v>456</v>
      </c>
      <c r="M230" s="126">
        <f t="shared" si="146"/>
        <v>1063.5</v>
      </c>
      <c r="N230" s="126"/>
      <c r="O230" s="126">
        <v>25</v>
      </c>
      <c r="P230" s="126"/>
      <c r="Q230" s="126">
        <f t="shared" si="147"/>
        <v>911.5</v>
      </c>
      <c r="R230" s="126">
        <f t="shared" si="148"/>
        <v>2301</v>
      </c>
      <c r="S230" s="126">
        <f t="shared" si="149"/>
        <v>14088.5</v>
      </c>
    </row>
    <row r="231" spans="1:64" s="11" customFormat="1" ht="21" x14ac:dyDescent="0.35">
      <c r="A231" s="47">
        <v>184</v>
      </c>
      <c r="B231" s="37" t="s">
        <v>369</v>
      </c>
      <c r="C231" s="130" t="s">
        <v>41</v>
      </c>
      <c r="D231" s="37" t="s">
        <v>77</v>
      </c>
      <c r="E231" s="37" t="s">
        <v>141</v>
      </c>
      <c r="F231" s="38" t="s">
        <v>25</v>
      </c>
      <c r="G231" s="126">
        <v>20000</v>
      </c>
      <c r="H231" s="126"/>
      <c r="I231" s="126">
        <f>+G231*2.87%</f>
        <v>574</v>
      </c>
      <c r="J231" s="126">
        <f>+G231*7.1%</f>
        <v>1419.9999999999998</v>
      </c>
      <c r="K231" s="126">
        <f>G231*1.15%</f>
        <v>230</v>
      </c>
      <c r="L231" s="126">
        <f>G231*3.04%</f>
        <v>608</v>
      </c>
      <c r="M231" s="126">
        <f>G231*7.09%</f>
        <v>1418</v>
      </c>
      <c r="N231" s="126"/>
      <c r="O231" s="126">
        <v>25</v>
      </c>
      <c r="P231" s="126"/>
      <c r="Q231" s="126">
        <f>H231+I231+L231+N231+P231+O231</f>
        <v>1207</v>
      </c>
      <c r="R231" s="126">
        <f>J231+K231+M231</f>
        <v>3068</v>
      </c>
      <c r="S231" s="126">
        <f>G231-Q231</f>
        <v>18793</v>
      </c>
    </row>
    <row r="232" spans="1:64" s="11" customFormat="1" ht="21" x14ac:dyDescent="0.35">
      <c r="A232" s="47">
        <v>185</v>
      </c>
      <c r="B232" s="37" t="s">
        <v>401</v>
      </c>
      <c r="C232" s="130" t="s">
        <v>41</v>
      </c>
      <c r="D232" s="37" t="s">
        <v>77</v>
      </c>
      <c r="E232" s="37" t="s">
        <v>141</v>
      </c>
      <c r="F232" s="38" t="s">
        <v>25</v>
      </c>
      <c r="G232" s="126">
        <v>21800</v>
      </c>
      <c r="H232" s="126"/>
      <c r="I232" s="126">
        <f>+G232*2.87%</f>
        <v>625.66</v>
      </c>
      <c r="J232" s="126">
        <f>+G232*7.1%</f>
        <v>1547.8</v>
      </c>
      <c r="K232" s="126">
        <f>G232*1.15%</f>
        <v>250.7</v>
      </c>
      <c r="L232" s="126">
        <f>G232*3.04%</f>
        <v>662.72</v>
      </c>
      <c r="M232" s="126">
        <f>G232*7.09%</f>
        <v>1545.6200000000001</v>
      </c>
      <c r="N232" s="126"/>
      <c r="O232" s="126">
        <v>25</v>
      </c>
      <c r="P232" s="126"/>
      <c r="Q232" s="126">
        <f>H232+I232+L232+N232+P232+O232</f>
        <v>1313.38</v>
      </c>
      <c r="R232" s="126">
        <f>J232+K232+M232</f>
        <v>3344.12</v>
      </c>
      <c r="S232" s="126">
        <f>G232-Q232</f>
        <v>20486.62</v>
      </c>
    </row>
    <row r="233" spans="1:64" s="155" customFormat="1" ht="21" x14ac:dyDescent="0.35">
      <c r="B233" s="222" t="s">
        <v>26</v>
      </c>
      <c r="C233" s="222"/>
      <c r="D233" s="222"/>
      <c r="E233" s="222"/>
      <c r="F233" s="38"/>
      <c r="G233" s="143">
        <f>SUM(G210:G232)</f>
        <v>614000</v>
      </c>
      <c r="H233" s="143">
        <f t="shared" ref="H233:S233" si="150">SUM(H210:H232)</f>
        <v>2481.98</v>
      </c>
      <c r="I233" s="143">
        <f t="shared" si="150"/>
        <v>17621.8</v>
      </c>
      <c r="J233" s="143">
        <f t="shared" si="150"/>
        <v>43594</v>
      </c>
      <c r="K233" s="143">
        <f t="shared" si="150"/>
        <v>7060.9999999999991</v>
      </c>
      <c r="L233" s="143">
        <f t="shared" si="150"/>
        <v>18665.599999999999</v>
      </c>
      <c r="M233" s="143">
        <f t="shared" si="150"/>
        <v>43532.6</v>
      </c>
      <c r="N233" s="143">
        <f t="shared" si="150"/>
        <v>1715.46</v>
      </c>
      <c r="O233" s="143">
        <f t="shared" si="150"/>
        <v>575</v>
      </c>
      <c r="P233" s="143">
        <f t="shared" si="150"/>
        <v>23552.86</v>
      </c>
      <c r="Q233" s="143">
        <f t="shared" si="150"/>
        <v>64612.7</v>
      </c>
      <c r="R233" s="143">
        <f t="shared" si="150"/>
        <v>94187.6</v>
      </c>
      <c r="S233" s="143">
        <f t="shared" si="150"/>
        <v>549387.29999999993</v>
      </c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</row>
    <row r="234" spans="1:64" s="11" customFormat="1" ht="31.5" x14ac:dyDescent="0.2">
      <c r="A234" s="209" t="s">
        <v>85</v>
      </c>
      <c r="B234" s="210"/>
      <c r="C234" s="210"/>
      <c r="D234" s="210"/>
      <c r="E234" s="210"/>
      <c r="F234" s="210"/>
      <c r="G234" s="210"/>
      <c r="H234" s="210"/>
      <c r="I234" s="210"/>
      <c r="J234" s="210"/>
      <c r="K234" s="210"/>
      <c r="L234" s="210"/>
      <c r="M234" s="210"/>
      <c r="N234" s="210"/>
      <c r="O234" s="210"/>
      <c r="P234" s="210"/>
      <c r="Q234" s="210"/>
      <c r="R234" s="210"/>
      <c r="S234" s="211"/>
    </row>
    <row r="235" spans="1:64" s="11" customFormat="1" ht="21" x14ac:dyDescent="0.35">
      <c r="A235" s="47">
        <v>186</v>
      </c>
      <c r="B235" s="37" t="s">
        <v>131</v>
      </c>
      <c r="C235" s="37" t="s">
        <v>40</v>
      </c>
      <c r="D235" s="37" t="s">
        <v>84</v>
      </c>
      <c r="E235" s="37" t="s">
        <v>86</v>
      </c>
      <c r="F235" s="38" t="s">
        <v>25</v>
      </c>
      <c r="G235" s="126">
        <v>57000</v>
      </c>
      <c r="H235" s="126">
        <v>2584.63</v>
      </c>
      <c r="I235" s="126">
        <f>+G235*2.87%</f>
        <v>1635.9</v>
      </c>
      <c r="J235" s="126">
        <f>+G235*7.1%</f>
        <v>4046.9999999999995</v>
      </c>
      <c r="K235" s="126">
        <f>G235*1.15%</f>
        <v>655.5</v>
      </c>
      <c r="L235" s="126">
        <f>G235*3.04%</f>
        <v>1732.8</v>
      </c>
      <c r="M235" s="126">
        <f>G235*7.09%</f>
        <v>4041.3</v>
      </c>
      <c r="N235" s="126">
        <v>1715.46</v>
      </c>
      <c r="O235" s="126">
        <v>25</v>
      </c>
      <c r="P235" s="126">
        <v>100</v>
      </c>
      <c r="Q235" s="126">
        <f>H235+I235+L235+N235+P235+O235</f>
        <v>7793.7900000000009</v>
      </c>
      <c r="R235" s="126">
        <f>J235+K235+M235</f>
        <v>8743.7999999999993</v>
      </c>
      <c r="S235" s="126">
        <f>G235-Q235</f>
        <v>49206.21</v>
      </c>
    </row>
    <row r="236" spans="1:64" s="11" customFormat="1" ht="21" x14ac:dyDescent="0.35">
      <c r="A236" s="47">
        <v>187</v>
      </c>
      <c r="B236" s="145" t="s">
        <v>228</v>
      </c>
      <c r="C236" s="145" t="s">
        <v>41</v>
      </c>
      <c r="D236" s="136" t="s">
        <v>84</v>
      </c>
      <c r="E236" s="146" t="s">
        <v>229</v>
      </c>
      <c r="F236" s="38" t="s">
        <v>25</v>
      </c>
      <c r="G236" s="126">
        <v>30000</v>
      </c>
      <c r="H236" s="126"/>
      <c r="I236" s="126">
        <f>+G236*2.87%</f>
        <v>861</v>
      </c>
      <c r="J236" s="126">
        <f>+G236*7.1%</f>
        <v>2130</v>
      </c>
      <c r="K236" s="126">
        <f>G236*1.15%</f>
        <v>345</v>
      </c>
      <c r="L236" s="126">
        <f>G236*3.04%</f>
        <v>912</v>
      </c>
      <c r="M236" s="126">
        <f>G236*7.09%</f>
        <v>2127</v>
      </c>
      <c r="N236" s="126"/>
      <c r="O236" s="126">
        <v>25</v>
      </c>
      <c r="P236" s="126"/>
      <c r="Q236" s="126">
        <f>H236+I236+L236+N236+P236+O236</f>
        <v>1798</v>
      </c>
      <c r="R236" s="126">
        <f>J236+K236+M236</f>
        <v>4602</v>
      </c>
      <c r="S236" s="126">
        <f>G236-Q236</f>
        <v>28202</v>
      </c>
    </row>
    <row r="237" spans="1:64" s="11" customFormat="1" ht="21.75" thickBot="1" x14ac:dyDescent="0.4">
      <c r="A237" s="141"/>
      <c r="B237" s="212" t="s">
        <v>26</v>
      </c>
      <c r="C237" s="212"/>
      <c r="D237" s="212"/>
      <c r="E237" s="213"/>
      <c r="F237" s="38"/>
      <c r="G237" s="143">
        <f>SUM(G235:G236)</f>
        <v>87000</v>
      </c>
      <c r="H237" s="143">
        <f t="shared" ref="H237:S237" si="151">SUM(H235:H236)</f>
        <v>2584.63</v>
      </c>
      <c r="I237" s="143">
        <f t="shared" si="151"/>
        <v>2496.9</v>
      </c>
      <c r="J237" s="143">
        <f t="shared" si="151"/>
        <v>6177</v>
      </c>
      <c r="K237" s="143">
        <f t="shared" si="151"/>
        <v>1000.5</v>
      </c>
      <c r="L237" s="143">
        <f t="shared" si="151"/>
        <v>2644.8</v>
      </c>
      <c r="M237" s="143">
        <f t="shared" si="151"/>
        <v>6168.3</v>
      </c>
      <c r="N237" s="143">
        <f t="shared" si="151"/>
        <v>1715.46</v>
      </c>
      <c r="O237" s="143">
        <f t="shared" si="151"/>
        <v>50</v>
      </c>
      <c r="P237" s="143">
        <f t="shared" si="151"/>
        <v>100</v>
      </c>
      <c r="Q237" s="143">
        <f t="shared" si="151"/>
        <v>9591.7900000000009</v>
      </c>
      <c r="R237" s="143">
        <f t="shared" si="151"/>
        <v>13345.8</v>
      </c>
      <c r="S237" s="143">
        <f t="shared" si="151"/>
        <v>77408.209999999992</v>
      </c>
    </row>
    <row r="238" spans="1:64" s="11" customFormat="1" ht="31.5" x14ac:dyDescent="0.2">
      <c r="A238" s="172" t="s">
        <v>87</v>
      </c>
      <c r="B238" s="173"/>
      <c r="C238" s="173"/>
      <c r="D238" s="173"/>
      <c r="E238" s="173"/>
      <c r="F238" s="173"/>
      <c r="G238" s="173"/>
      <c r="H238" s="173"/>
      <c r="I238" s="173"/>
      <c r="J238" s="173"/>
      <c r="K238" s="173"/>
      <c r="L238" s="173"/>
      <c r="M238" s="173"/>
      <c r="N238" s="173"/>
      <c r="O238" s="173"/>
      <c r="P238" s="173"/>
      <c r="Q238" s="173"/>
      <c r="R238" s="173"/>
      <c r="S238" s="174"/>
    </row>
    <row r="239" spans="1:64" s="11" customFormat="1" ht="21" x14ac:dyDescent="0.35">
      <c r="A239" s="47">
        <v>188</v>
      </c>
      <c r="B239" s="37" t="s">
        <v>88</v>
      </c>
      <c r="C239" s="130" t="s">
        <v>41</v>
      </c>
      <c r="D239" s="37" t="s">
        <v>87</v>
      </c>
      <c r="E239" s="37" t="s">
        <v>89</v>
      </c>
      <c r="F239" s="38" t="s">
        <v>25</v>
      </c>
      <c r="G239" s="126">
        <v>70000</v>
      </c>
      <c r="H239" s="126">
        <v>2850.5</v>
      </c>
      <c r="I239" s="126">
        <f>+G239*2.87%</f>
        <v>2009</v>
      </c>
      <c r="J239" s="126">
        <f>+G239*7.1%</f>
        <v>4970</v>
      </c>
      <c r="K239" s="126">
        <f>G239*1.15%</f>
        <v>805</v>
      </c>
      <c r="L239" s="126">
        <f>G239*3.04%</f>
        <v>2128</v>
      </c>
      <c r="M239" s="126">
        <f>G239*7.09%</f>
        <v>4963</v>
      </c>
      <c r="N239" s="126">
        <v>1715.46</v>
      </c>
      <c r="O239" s="126">
        <v>25</v>
      </c>
      <c r="P239" s="126">
        <v>2600</v>
      </c>
      <c r="Q239" s="126">
        <f>H239+I239+L239+N239+P239+O239</f>
        <v>11327.96</v>
      </c>
      <c r="R239" s="126">
        <f>J239+K239+M239</f>
        <v>10738</v>
      </c>
      <c r="S239" s="126">
        <f>G239-Q239</f>
        <v>58672.04</v>
      </c>
    </row>
    <row r="240" spans="1:64" s="11" customFormat="1" ht="21" x14ac:dyDescent="0.35">
      <c r="A240" s="47">
        <v>189</v>
      </c>
      <c r="B240" s="37" t="s">
        <v>134</v>
      </c>
      <c r="C240" s="37" t="s">
        <v>41</v>
      </c>
      <c r="D240" s="37" t="s">
        <v>87</v>
      </c>
      <c r="E240" s="37" t="s">
        <v>135</v>
      </c>
      <c r="F240" s="38" t="s">
        <v>269</v>
      </c>
      <c r="G240" s="128">
        <v>130000</v>
      </c>
      <c r="H240" s="128">
        <v>18881.07</v>
      </c>
      <c r="I240" s="126">
        <f>+G240*2.87%</f>
        <v>3731</v>
      </c>
      <c r="J240" s="126">
        <f>+G240*7.1%</f>
        <v>9230</v>
      </c>
      <c r="K240" s="126">
        <f>G240*1.15%</f>
        <v>1495</v>
      </c>
      <c r="L240" s="126">
        <f>G240*3.04%</f>
        <v>3952</v>
      </c>
      <c r="M240" s="126">
        <f>G240*7.09%</f>
        <v>9217</v>
      </c>
      <c r="N240" s="126">
        <v>1715.46</v>
      </c>
      <c r="O240" s="126">
        <v>25</v>
      </c>
      <c r="P240" s="129">
        <v>3100</v>
      </c>
      <c r="Q240" s="126">
        <f>H240+I240+L240+N240+P240+O240</f>
        <v>31404.53</v>
      </c>
      <c r="R240" s="126">
        <f>J240+K240+M240</f>
        <v>19942</v>
      </c>
      <c r="S240" s="126">
        <f>G240-Q240</f>
        <v>98595.47</v>
      </c>
    </row>
    <row r="241" spans="1:19" s="11" customFormat="1" ht="21" x14ac:dyDescent="0.35">
      <c r="A241" s="47">
        <v>190</v>
      </c>
      <c r="B241" s="37" t="s">
        <v>341</v>
      </c>
      <c r="C241" s="130" t="s">
        <v>40</v>
      </c>
      <c r="D241" s="37" t="s">
        <v>87</v>
      </c>
      <c r="E241" s="37" t="s">
        <v>207</v>
      </c>
      <c r="F241" s="38" t="s">
        <v>25</v>
      </c>
      <c r="G241" s="164">
        <v>26250</v>
      </c>
      <c r="H241" s="164"/>
      <c r="I241" s="164">
        <f>+G241*2.87%</f>
        <v>753.375</v>
      </c>
      <c r="J241" s="164">
        <f>+G241*7.1%</f>
        <v>1863.7499999999998</v>
      </c>
      <c r="K241" s="164">
        <f>G241*1.15%</f>
        <v>301.875</v>
      </c>
      <c r="L241" s="164">
        <f>G241*3.04%</f>
        <v>798</v>
      </c>
      <c r="M241" s="164">
        <f>G241*7.09%</f>
        <v>1861.1250000000002</v>
      </c>
      <c r="N241" s="164"/>
      <c r="O241" s="164">
        <v>25</v>
      </c>
      <c r="P241" s="164"/>
      <c r="Q241" s="126">
        <f>H241+I241+L241+N241+P241+O241+0.01</f>
        <v>1576.385</v>
      </c>
      <c r="R241" s="164">
        <f>J241+K241+M241</f>
        <v>4026.75</v>
      </c>
      <c r="S241" s="164">
        <f>G241-Q241</f>
        <v>24673.615000000002</v>
      </c>
    </row>
    <row r="242" spans="1:19" s="11" customFormat="1" ht="21.75" thickBot="1" x14ac:dyDescent="0.4">
      <c r="A242" s="141"/>
      <c r="B242" s="212" t="s">
        <v>26</v>
      </c>
      <c r="C242" s="212"/>
      <c r="D242" s="212"/>
      <c r="E242" s="213"/>
      <c r="F242" s="38"/>
      <c r="G242" s="143">
        <f t="shared" ref="G242:S242" si="152">SUM(G239:G241)</f>
        <v>226250</v>
      </c>
      <c r="H242" s="143">
        <f t="shared" si="152"/>
        <v>21731.57</v>
      </c>
      <c r="I242" s="143">
        <f t="shared" si="152"/>
        <v>6493.375</v>
      </c>
      <c r="J242" s="143">
        <f t="shared" si="152"/>
        <v>16063.75</v>
      </c>
      <c r="K242" s="143">
        <f t="shared" si="152"/>
        <v>2601.875</v>
      </c>
      <c r="L242" s="143">
        <f t="shared" si="152"/>
        <v>6878</v>
      </c>
      <c r="M242" s="143">
        <f t="shared" si="152"/>
        <v>16041.125</v>
      </c>
      <c r="N242" s="143">
        <f t="shared" si="152"/>
        <v>3430.92</v>
      </c>
      <c r="O242" s="143">
        <f t="shared" si="152"/>
        <v>75</v>
      </c>
      <c r="P242" s="143">
        <f t="shared" si="152"/>
        <v>5700</v>
      </c>
      <c r="Q242" s="143">
        <f t="shared" si="152"/>
        <v>44308.875</v>
      </c>
      <c r="R242" s="143">
        <f t="shared" si="152"/>
        <v>34706.75</v>
      </c>
      <c r="S242" s="143">
        <f t="shared" si="152"/>
        <v>181941.125</v>
      </c>
    </row>
    <row r="243" spans="1:19" s="11" customFormat="1" ht="31.5" x14ac:dyDescent="0.2">
      <c r="A243" s="172" t="s">
        <v>92</v>
      </c>
      <c r="B243" s="173"/>
      <c r="C243" s="173"/>
      <c r="D243" s="173"/>
      <c r="E243" s="173"/>
      <c r="F243" s="173"/>
      <c r="G243" s="173"/>
      <c r="H243" s="173"/>
      <c r="I243" s="173"/>
      <c r="J243" s="173"/>
      <c r="K243" s="173"/>
      <c r="L243" s="173"/>
      <c r="M243" s="173"/>
      <c r="N243" s="173"/>
      <c r="O243" s="173"/>
      <c r="P243" s="173"/>
      <c r="Q243" s="173"/>
      <c r="R243" s="173"/>
      <c r="S243" s="174"/>
    </row>
    <row r="244" spans="1:19" s="11" customFormat="1" ht="21" x14ac:dyDescent="0.35">
      <c r="A244" s="47">
        <v>191</v>
      </c>
      <c r="B244" s="37" t="s">
        <v>93</v>
      </c>
      <c r="C244" s="130" t="s">
        <v>41</v>
      </c>
      <c r="D244" s="37" t="s">
        <v>92</v>
      </c>
      <c r="E244" s="37" t="s">
        <v>94</v>
      </c>
      <c r="F244" s="38" t="s">
        <v>269</v>
      </c>
      <c r="G244" s="126">
        <v>60000</v>
      </c>
      <c r="H244" s="126">
        <v>3143.56</v>
      </c>
      <c r="I244" s="126">
        <f>+G244*2.87%</f>
        <v>1722</v>
      </c>
      <c r="J244" s="126">
        <f>+G244*7.1%</f>
        <v>4260</v>
      </c>
      <c r="K244" s="126">
        <f>G244*1.15%</f>
        <v>690</v>
      </c>
      <c r="L244" s="126">
        <f>G244*3.04%</f>
        <v>1824</v>
      </c>
      <c r="M244" s="126">
        <f>G244*7.09%</f>
        <v>4254</v>
      </c>
      <c r="N244" s="126">
        <v>1715.46</v>
      </c>
      <c r="O244" s="126">
        <v>25</v>
      </c>
      <c r="P244" s="126">
        <v>16693.14</v>
      </c>
      <c r="Q244" s="126">
        <f>H244+I244+L244+N244+P244+O244</f>
        <v>25123.16</v>
      </c>
      <c r="R244" s="126">
        <f>J244+K244+M244</f>
        <v>9204</v>
      </c>
      <c r="S244" s="126">
        <f>G244-Q244</f>
        <v>34876.839999999997</v>
      </c>
    </row>
    <row r="245" spans="1:19" s="11" customFormat="1" ht="21" x14ac:dyDescent="0.35">
      <c r="A245" s="47">
        <v>192</v>
      </c>
      <c r="B245" s="37" t="s">
        <v>137</v>
      </c>
      <c r="C245" s="37" t="s">
        <v>41</v>
      </c>
      <c r="D245" s="37" t="s">
        <v>92</v>
      </c>
      <c r="E245" s="37" t="s">
        <v>138</v>
      </c>
      <c r="F245" s="38" t="s">
        <v>269</v>
      </c>
      <c r="G245" s="126">
        <v>60000</v>
      </c>
      <c r="H245" s="126">
        <v>3143.56</v>
      </c>
      <c r="I245" s="126">
        <f>+G245*2.87%</f>
        <v>1722</v>
      </c>
      <c r="J245" s="126">
        <f>+G245*7.1%</f>
        <v>4260</v>
      </c>
      <c r="K245" s="126">
        <f>G245*1.15%</f>
        <v>690</v>
      </c>
      <c r="L245" s="126">
        <f>G245*3.04%</f>
        <v>1824</v>
      </c>
      <c r="M245" s="126">
        <f>G245*7.09%</f>
        <v>4254</v>
      </c>
      <c r="N245" s="126">
        <v>1715.46</v>
      </c>
      <c r="O245" s="126">
        <v>25</v>
      </c>
      <c r="P245" s="129">
        <v>10759.2</v>
      </c>
      <c r="Q245" s="126">
        <f>H245+I245+L245+N245+P245+O245</f>
        <v>19189.22</v>
      </c>
      <c r="R245" s="126">
        <f>J245+K245+M245</f>
        <v>9204</v>
      </c>
      <c r="S245" s="126">
        <f>G245-Q245</f>
        <v>40810.78</v>
      </c>
    </row>
    <row r="246" spans="1:19" s="11" customFormat="1" ht="21.75" thickBot="1" x14ac:dyDescent="0.4">
      <c r="A246" s="141"/>
      <c r="B246" s="212" t="s">
        <v>26</v>
      </c>
      <c r="C246" s="212"/>
      <c r="D246" s="212"/>
      <c r="E246" s="213"/>
      <c r="F246" s="38"/>
      <c r="G246" s="143">
        <f>SUM(G244:G245)</f>
        <v>120000</v>
      </c>
      <c r="H246" s="143">
        <f t="shared" ref="H246:S246" si="153">SUM(H244:H245)</f>
        <v>6287.12</v>
      </c>
      <c r="I246" s="143">
        <f t="shared" si="153"/>
        <v>3444</v>
      </c>
      <c r="J246" s="143">
        <f t="shared" si="153"/>
        <v>8520</v>
      </c>
      <c r="K246" s="143">
        <f t="shared" si="153"/>
        <v>1380</v>
      </c>
      <c r="L246" s="143">
        <f t="shared" si="153"/>
        <v>3648</v>
      </c>
      <c r="M246" s="143">
        <f t="shared" si="153"/>
        <v>8508</v>
      </c>
      <c r="N246" s="143">
        <f t="shared" si="153"/>
        <v>3430.92</v>
      </c>
      <c r="O246" s="143">
        <f t="shared" si="153"/>
        <v>50</v>
      </c>
      <c r="P246" s="143">
        <f t="shared" si="153"/>
        <v>27452.34</v>
      </c>
      <c r="Q246" s="143">
        <f t="shared" si="153"/>
        <v>44312.380000000005</v>
      </c>
      <c r="R246" s="143">
        <f t="shared" si="153"/>
        <v>18408</v>
      </c>
      <c r="S246" s="143">
        <f t="shared" si="153"/>
        <v>75687.62</v>
      </c>
    </row>
    <row r="247" spans="1:19" s="11" customFormat="1" ht="31.5" x14ac:dyDescent="0.2">
      <c r="A247" s="172" t="s">
        <v>104</v>
      </c>
      <c r="B247" s="173"/>
      <c r="C247" s="173"/>
      <c r="D247" s="173"/>
      <c r="E247" s="173"/>
      <c r="F247" s="173"/>
      <c r="G247" s="173"/>
      <c r="H247" s="173"/>
      <c r="I247" s="173"/>
      <c r="J247" s="173"/>
      <c r="K247" s="173"/>
      <c r="L247" s="173"/>
      <c r="M247" s="173"/>
      <c r="N247" s="173"/>
      <c r="O247" s="173"/>
      <c r="P247" s="173"/>
      <c r="Q247" s="173"/>
      <c r="R247" s="173"/>
      <c r="S247" s="174"/>
    </row>
    <row r="248" spans="1:19" s="11" customFormat="1" ht="21" x14ac:dyDescent="0.35">
      <c r="A248" s="135">
        <v>193</v>
      </c>
      <c r="B248" s="37" t="s">
        <v>105</v>
      </c>
      <c r="C248" s="37" t="s">
        <v>41</v>
      </c>
      <c r="D248" s="37" t="s">
        <v>104</v>
      </c>
      <c r="E248" s="37" t="s">
        <v>106</v>
      </c>
      <c r="F248" s="38" t="s">
        <v>269</v>
      </c>
      <c r="G248" s="126">
        <v>48000</v>
      </c>
      <c r="H248" s="126">
        <v>1314.41</v>
      </c>
      <c r="I248" s="128">
        <f t="shared" ref="I248:I260" si="154">+G248*2.87%</f>
        <v>1377.6</v>
      </c>
      <c r="J248" s="128">
        <f t="shared" ref="J248:J260" si="155">+G248*7.1%</f>
        <v>3407.9999999999995</v>
      </c>
      <c r="K248" s="128">
        <f t="shared" ref="K248:K260" si="156">G248*1.15%</f>
        <v>552</v>
      </c>
      <c r="L248" s="128">
        <f t="shared" ref="L248:L260" si="157">G248*3.04%</f>
        <v>1459.2</v>
      </c>
      <c r="M248" s="128">
        <f t="shared" ref="M248:M260" si="158">G248*7.09%</f>
        <v>3403.2000000000003</v>
      </c>
      <c r="N248" s="128">
        <v>1715.46</v>
      </c>
      <c r="O248" s="128">
        <v>25</v>
      </c>
      <c r="P248" s="126"/>
      <c r="Q248" s="128">
        <f t="shared" ref="Q248:Q260" si="159">H248+I248+L248+N248+P248+O248</f>
        <v>5891.67</v>
      </c>
      <c r="R248" s="128">
        <f t="shared" ref="R248:R260" si="160">J248+K248+M248</f>
        <v>7363.2</v>
      </c>
      <c r="S248" s="128">
        <f t="shared" ref="S248:S260" si="161">G248-Q248</f>
        <v>42108.33</v>
      </c>
    </row>
    <row r="249" spans="1:19" s="11" customFormat="1" ht="21" x14ac:dyDescent="0.35">
      <c r="A249" s="135">
        <v>194</v>
      </c>
      <c r="B249" s="37" t="s">
        <v>285</v>
      </c>
      <c r="C249" s="37" t="s">
        <v>40</v>
      </c>
      <c r="D249" s="37" t="s">
        <v>104</v>
      </c>
      <c r="E249" s="37" t="s">
        <v>63</v>
      </c>
      <c r="F249" s="38" t="s">
        <v>25</v>
      </c>
      <c r="G249" s="126">
        <v>28250</v>
      </c>
      <c r="H249" s="126"/>
      <c r="I249" s="126">
        <f t="shared" si="154"/>
        <v>810.77499999999998</v>
      </c>
      <c r="J249" s="126">
        <f t="shared" si="155"/>
        <v>2005.7499999999998</v>
      </c>
      <c r="K249" s="128">
        <f t="shared" si="156"/>
        <v>324.875</v>
      </c>
      <c r="L249" s="126">
        <f t="shared" si="157"/>
        <v>858.8</v>
      </c>
      <c r="M249" s="126">
        <f t="shared" si="158"/>
        <v>2002.9250000000002</v>
      </c>
      <c r="N249" s="126"/>
      <c r="O249" s="128">
        <v>25</v>
      </c>
      <c r="P249" s="126"/>
      <c r="Q249" s="128">
        <f t="shared" si="159"/>
        <v>1694.5749999999998</v>
      </c>
      <c r="R249" s="128">
        <f t="shared" si="160"/>
        <v>4333.55</v>
      </c>
      <c r="S249" s="128">
        <f>G249-Q249</f>
        <v>26555.424999999999</v>
      </c>
    </row>
    <row r="250" spans="1:19" s="11" customFormat="1" ht="21" x14ac:dyDescent="0.35">
      <c r="A250" s="135">
        <v>195</v>
      </c>
      <c r="B250" s="37" t="s">
        <v>208</v>
      </c>
      <c r="C250" s="37" t="s">
        <v>40</v>
      </c>
      <c r="D250" s="37" t="s">
        <v>104</v>
      </c>
      <c r="E250" s="37" t="s">
        <v>210</v>
      </c>
      <c r="F250" s="38" t="s">
        <v>25</v>
      </c>
      <c r="G250" s="126">
        <v>32000</v>
      </c>
      <c r="H250" s="126"/>
      <c r="I250" s="126">
        <f t="shared" si="154"/>
        <v>918.4</v>
      </c>
      <c r="J250" s="126">
        <f t="shared" si="155"/>
        <v>2272</v>
      </c>
      <c r="K250" s="128">
        <f t="shared" si="156"/>
        <v>368</v>
      </c>
      <c r="L250" s="126">
        <f t="shared" si="157"/>
        <v>972.8</v>
      </c>
      <c r="M250" s="126">
        <f t="shared" si="158"/>
        <v>2268.8000000000002</v>
      </c>
      <c r="N250" s="126"/>
      <c r="O250" s="128">
        <v>25</v>
      </c>
      <c r="P250" s="126"/>
      <c r="Q250" s="128">
        <f t="shared" si="159"/>
        <v>1916.1999999999998</v>
      </c>
      <c r="R250" s="128">
        <f t="shared" si="160"/>
        <v>4908.8</v>
      </c>
      <c r="S250" s="128">
        <f t="shared" si="161"/>
        <v>30083.8</v>
      </c>
    </row>
    <row r="251" spans="1:19" s="11" customFormat="1" ht="21" x14ac:dyDescent="0.35">
      <c r="A251" s="135">
        <v>196</v>
      </c>
      <c r="B251" s="37" t="s">
        <v>209</v>
      </c>
      <c r="C251" s="37" t="s">
        <v>40</v>
      </c>
      <c r="D251" s="37" t="s">
        <v>104</v>
      </c>
      <c r="E251" s="37" t="s">
        <v>201</v>
      </c>
      <c r="F251" s="38" t="s">
        <v>25</v>
      </c>
      <c r="G251" s="126">
        <v>45000</v>
      </c>
      <c r="H251" s="126">
        <v>891.01</v>
      </c>
      <c r="I251" s="126">
        <f t="shared" si="154"/>
        <v>1291.5</v>
      </c>
      <c r="J251" s="126">
        <f t="shared" si="155"/>
        <v>3194.9999999999995</v>
      </c>
      <c r="K251" s="128">
        <f t="shared" si="156"/>
        <v>517.5</v>
      </c>
      <c r="L251" s="126">
        <f t="shared" si="157"/>
        <v>1368</v>
      </c>
      <c r="M251" s="126">
        <f t="shared" si="158"/>
        <v>3190.5</v>
      </c>
      <c r="N251" s="126">
        <v>1715.46</v>
      </c>
      <c r="O251" s="128">
        <v>25</v>
      </c>
      <c r="P251" s="126">
        <v>559</v>
      </c>
      <c r="Q251" s="128">
        <f t="shared" si="159"/>
        <v>5849.97</v>
      </c>
      <c r="R251" s="128">
        <f t="shared" si="160"/>
        <v>6903</v>
      </c>
      <c r="S251" s="128">
        <f t="shared" si="161"/>
        <v>39150.03</v>
      </c>
    </row>
    <row r="252" spans="1:19" s="11" customFormat="1" ht="21" x14ac:dyDescent="0.35">
      <c r="A252" s="135">
        <v>197</v>
      </c>
      <c r="B252" s="37" t="s">
        <v>231</v>
      </c>
      <c r="C252" s="37" t="s">
        <v>40</v>
      </c>
      <c r="D252" s="37" t="s">
        <v>104</v>
      </c>
      <c r="E252" s="37" t="s">
        <v>86</v>
      </c>
      <c r="F252" s="38" t="s">
        <v>25</v>
      </c>
      <c r="G252" s="126">
        <v>45000</v>
      </c>
      <c r="H252" s="126">
        <v>1148.33</v>
      </c>
      <c r="I252" s="126">
        <f t="shared" si="154"/>
        <v>1291.5</v>
      </c>
      <c r="J252" s="126">
        <f t="shared" si="155"/>
        <v>3194.9999999999995</v>
      </c>
      <c r="K252" s="128">
        <f t="shared" si="156"/>
        <v>517.5</v>
      </c>
      <c r="L252" s="126">
        <f t="shared" si="157"/>
        <v>1368</v>
      </c>
      <c r="M252" s="126">
        <f t="shared" si="158"/>
        <v>3190.5</v>
      </c>
      <c r="N252" s="126"/>
      <c r="O252" s="128">
        <v>25</v>
      </c>
      <c r="P252" s="126"/>
      <c r="Q252" s="128">
        <f t="shared" si="159"/>
        <v>3832.83</v>
      </c>
      <c r="R252" s="128">
        <f t="shared" si="160"/>
        <v>6903</v>
      </c>
      <c r="S252" s="128">
        <f t="shared" si="161"/>
        <v>41167.17</v>
      </c>
    </row>
    <row r="253" spans="1:19" s="11" customFormat="1" ht="21" x14ac:dyDescent="0.35">
      <c r="A253" s="135">
        <v>198</v>
      </c>
      <c r="B253" s="37" t="s">
        <v>232</v>
      </c>
      <c r="C253" s="37" t="s">
        <v>41</v>
      </c>
      <c r="D253" s="37" t="s">
        <v>104</v>
      </c>
      <c r="E253" s="37" t="s">
        <v>235</v>
      </c>
      <c r="F253" s="38" t="s">
        <v>25</v>
      </c>
      <c r="G253" s="126">
        <v>45000</v>
      </c>
      <c r="H253" s="126">
        <v>1148.33</v>
      </c>
      <c r="I253" s="126">
        <f t="shared" si="154"/>
        <v>1291.5</v>
      </c>
      <c r="J253" s="126">
        <f t="shared" si="155"/>
        <v>3194.9999999999995</v>
      </c>
      <c r="K253" s="128">
        <f t="shared" si="156"/>
        <v>517.5</v>
      </c>
      <c r="L253" s="126">
        <f t="shared" si="157"/>
        <v>1368</v>
      </c>
      <c r="M253" s="126">
        <f t="shared" si="158"/>
        <v>3190.5</v>
      </c>
      <c r="N253" s="126"/>
      <c r="O253" s="128">
        <v>25</v>
      </c>
      <c r="P253" s="126"/>
      <c r="Q253" s="128">
        <f t="shared" si="159"/>
        <v>3832.83</v>
      </c>
      <c r="R253" s="128">
        <f t="shared" si="160"/>
        <v>6903</v>
      </c>
      <c r="S253" s="128">
        <f t="shared" si="161"/>
        <v>41167.17</v>
      </c>
    </row>
    <row r="254" spans="1:19" s="11" customFormat="1" ht="21" x14ac:dyDescent="0.35">
      <c r="A254" s="135">
        <v>199</v>
      </c>
      <c r="B254" s="37" t="s">
        <v>233</v>
      </c>
      <c r="C254" s="37" t="s">
        <v>40</v>
      </c>
      <c r="D254" s="37" t="s">
        <v>104</v>
      </c>
      <c r="E254" s="37" t="s">
        <v>207</v>
      </c>
      <c r="F254" s="38" t="s">
        <v>25</v>
      </c>
      <c r="G254" s="126">
        <v>45000</v>
      </c>
      <c r="H254" s="126">
        <v>1148.33</v>
      </c>
      <c r="I254" s="126">
        <f t="shared" si="154"/>
        <v>1291.5</v>
      </c>
      <c r="J254" s="126">
        <f t="shared" si="155"/>
        <v>3194.9999999999995</v>
      </c>
      <c r="K254" s="128">
        <f t="shared" si="156"/>
        <v>517.5</v>
      </c>
      <c r="L254" s="126">
        <f t="shared" si="157"/>
        <v>1368</v>
      </c>
      <c r="M254" s="126">
        <f t="shared" si="158"/>
        <v>3190.5</v>
      </c>
      <c r="N254" s="126"/>
      <c r="O254" s="128">
        <v>25</v>
      </c>
      <c r="P254" s="126"/>
      <c r="Q254" s="128">
        <f t="shared" si="159"/>
        <v>3832.83</v>
      </c>
      <c r="R254" s="128">
        <f t="shared" si="160"/>
        <v>6903</v>
      </c>
      <c r="S254" s="128">
        <f t="shared" si="161"/>
        <v>41167.17</v>
      </c>
    </row>
    <row r="255" spans="1:19" s="11" customFormat="1" ht="21" x14ac:dyDescent="0.35">
      <c r="A255" s="135">
        <v>200</v>
      </c>
      <c r="B255" s="37" t="s">
        <v>234</v>
      </c>
      <c r="C255" s="37" t="s">
        <v>41</v>
      </c>
      <c r="D255" s="37" t="s">
        <v>104</v>
      </c>
      <c r="E255" s="37" t="s">
        <v>207</v>
      </c>
      <c r="F255" s="38" t="s">
        <v>25</v>
      </c>
      <c r="G255" s="126">
        <v>40000</v>
      </c>
      <c r="H255" s="126">
        <v>442.65</v>
      </c>
      <c r="I255" s="126">
        <f t="shared" si="154"/>
        <v>1148</v>
      </c>
      <c r="J255" s="126">
        <f t="shared" si="155"/>
        <v>2839.9999999999995</v>
      </c>
      <c r="K255" s="128">
        <f t="shared" si="156"/>
        <v>460</v>
      </c>
      <c r="L255" s="126">
        <f t="shared" si="157"/>
        <v>1216</v>
      </c>
      <c r="M255" s="126">
        <f t="shared" si="158"/>
        <v>2836</v>
      </c>
      <c r="N255" s="126"/>
      <c r="O255" s="128">
        <v>25</v>
      </c>
      <c r="P255" s="126">
        <v>1500</v>
      </c>
      <c r="Q255" s="128">
        <f t="shared" si="159"/>
        <v>4331.6499999999996</v>
      </c>
      <c r="R255" s="128">
        <f t="shared" si="160"/>
        <v>6136</v>
      </c>
      <c r="S255" s="128">
        <f t="shared" si="161"/>
        <v>35668.35</v>
      </c>
    </row>
    <row r="256" spans="1:19" s="11" customFormat="1" ht="21" x14ac:dyDescent="0.35">
      <c r="A256" s="135">
        <v>201</v>
      </c>
      <c r="B256" s="37" t="s">
        <v>271</v>
      </c>
      <c r="C256" s="37" t="s">
        <v>41</v>
      </c>
      <c r="D256" s="37" t="s">
        <v>104</v>
      </c>
      <c r="E256" s="37" t="s">
        <v>207</v>
      </c>
      <c r="F256" s="38" t="s">
        <v>25</v>
      </c>
      <c r="G256" s="126">
        <v>35000</v>
      </c>
      <c r="H256" s="126"/>
      <c r="I256" s="126">
        <f t="shared" si="154"/>
        <v>1004.5</v>
      </c>
      <c r="J256" s="126">
        <f t="shared" si="155"/>
        <v>2485</v>
      </c>
      <c r="K256" s="128">
        <f t="shared" si="156"/>
        <v>402.5</v>
      </c>
      <c r="L256" s="126">
        <f t="shared" si="157"/>
        <v>1064</v>
      </c>
      <c r="M256" s="126">
        <f t="shared" si="158"/>
        <v>2481.5</v>
      </c>
      <c r="N256" s="126"/>
      <c r="O256" s="128">
        <v>25</v>
      </c>
      <c r="P256" s="126">
        <v>100</v>
      </c>
      <c r="Q256" s="128">
        <f t="shared" si="159"/>
        <v>2193.5</v>
      </c>
      <c r="R256" s="128">
        <f t="shared" si="160"/>
        <v>5369</v>
      </c>
      <c r="S256" s="128">
        <f t="shared" si="161"/>
        <v>32806.5</v>
      </c>
    </row>
    <row r="257" spans="1:19" s="11" customFormat="1" ht="21" x14ac:dyDescent="0.35">
      <c r="A257" s="135">
        <v>202</v>
      </c>
      <c r="B257" s="37" t="s">
        <v>252</v>
      </c>
      <c r="C257" s="37" t="s">
        <v>40</v>
      </c>
      <c r="D257" s="37" t="s">
        <v>104</v>
      </c>
      <c r="E257" s="37" t="s">
        <v>256</v>
      </c>
      <c r="F257" s="38" t="s">
        <v>25</v>
      </c>
      <c r="G257" s="126">
        <v>15000</v>
      </c>
      <c r="H257" s="126"/>
      <c r="I257" s="126">
        <f t="shared" si="154"/>
        <v>430.5</v>
      </c>
      <c r="J257" s="126">
        <f t="shared" si="155"/>
        <v>1065</v>
      </c>
      <c r="K257" s="126">
        <f t="shared" si="156"/>
        <v>172.5</v>
      </c>
      <c r="L257" s="126">
        <f t="shared" si="157"/>
        <v>456</v>
      </c>
      <c r="M257" s="126">
        <f t="shared" si="158"/>
        <v>1063.5</v>
      </c>
      <c r="N257" s="126"/>
      <c r="O257" s="126">
        <v>25</v>
      </c>
      <c r="P257" s="126"/>
      <c r="Q257" s="126">
        <f t="shared" si="159"/>
        <v>911.5</v>
      </c>
      <c r="R257" s="126">
        <f t="shared" si="160"/>
        <v>2301</v>
      </c>
      <c r="S257" s="126">
        <f t="shared" si="161"/>
        <v>14088.5</v>
      </c>
    </row>
    <row r="258" spans="1:19" s="11" customFormat="1" ht="21" x14ac:dyDescent="0.35">
      <c r="A258" s="135">
        <v>203</v>
      </c>
      <c r="B258" s="37" t="s">
        <v>253</v>
      </c>
      <c r="C258" s="37" t="s">
        <v>41</v>
      </c>
      <c r="D258" s="37" t="s">
        <v>104</v>
      </c>
      <c r="E258" s="37" t="s">
        <v>229</v>
      </c>
      <c r="F258" s="38" t="s">
        <v>25</v>
      </c>
      <c r="G258" s="126">
        <v>32000</v>
      </c>
      <c r="H258" s="126"/>
      <c r="I258" s="126">
        <f t="shared" si="154"/>
        <v>918.4</v>
      </c>
      <c r="J258" s="126">
        <f t="shared" si="155"/>
        <v>2272</v>
      </c>
      <c r="K258" s="126">
        <f t="shared" si="156"/>
        <v>368</v>
      </c>
      <c r="L258" s="126">
        <f t="shared" si="157"/>
        <v>972.8</v>
      </c>
      <c r="M258" s="126">
        <f t="shared" si="158"/>
        <v>2268.8000000000002</v>
      </c>
      <c r="N258" s="126"/>
      <c r="O258" s="126">
        <v>25</v>
      </c>
      <c r="P258" s="126">
        <v>12557.42</v>
      </c>
      <c r="Q258" s="126">
        <f t="shared" si="159"/>
        <v>14473.619999999999</v>
      </c>
      <c r="R258" s="126">
        <f t="shared" si="160"/>
        <v>4908.8</v>
      </c>
      <c r="S258" s="126">
        <f t="shared" si="161"/>
        <v>17526.38</v>
      </c>
    </row>
    <row r="259" spans="1:19" s="11" customFormat="1" ht="21" x14ac:dyDescent="0.35">
      <c r="A259" s="135">
        <v>204</v>
      </c>
      <c r="B259" s="37" t="s">
        <v>254</v>
      </c>
      <c r="C259" s="37" t="s">
        <v>41</v>
      </c>
      <c r="D259" s="37" t="s">
        <v>104</v>
      </c>
      <c r="E259" s="37" t="s">
        <v>141</v>
      </c>
      <c r="F259" s="38" t="s">
        <v>25</v>
      </c>
      <c r="G259" s="126">
        <v>21800</v>
      </c>
      <c r="H259" s="126"/>
      <c r="I259" s="126">
        <f t="shared" si="154"/>
        <v>625.66</v>
      </c>
      <c r="J259" s="126">
        <f t="shared" si="155"/>
        <v>1547.8</v>
      </c>
      <c r="K259" s="128">
        <f t="shared" si="156"/>
        <v>250.7</v>
      </c>
      <c r="L259" s="126">
        <f t="shared" si="157"/>
        <v>662.72</v>
      </c>
      <c r="M259" s="126">
        <f t="shared" si="158"/>
        <v>1545.6200000000001</v>
      </c>
      <c r="N259" s="126">
        <v>1715.46</v>
      </c>
      <c r="O259" s="128">
        <v>25</v>
      </c>
      <c r="P259" s="126">
        <v>1000</v>
      </c>
      <c r="Q259" s="128">
        <f t="shared" si="159"/>
        <v>4028.84</v>
      </c>
      <c r="R259" s="128">
        <f t="shared" si="160"/>
        <v>3344.12</v>
      </c>
      <c r="S259" s="128">
        <f t="shared" si="161"/>
        <v>17771.16</v>
      </c>
    </row>
    <row r="260" spans="1:19" s="11" customFormat="1" ht="21" x14ac:dyDescent="0.35">
      <c r="A260" s="135">
        <v>205</v>
      </c>
      <c r="B260" s="37" t="s">
        <v>255</v>
      </c>
      <c r="C260" s="37" t="s">
        <v>41</v>
      </c>
      <c r="D260" s="37" t="s">
        <v>104</v>
      </c>
      <c r="E260" s="37" t="s">
        <v>141</v>
      </c>
      <c r="F260" s="38" t="s">
        <v>25</v>
      </c>
      <c r="G260" s="126">
        <v>21800</v>
      </c>
      <c r="H260" s="126"/>
      <c r="I260" s="126">
        <f t="shared" si="154"/>
        <v>625.66</v>
      </c>
      <c r="J260" s="126">
        <f t="shared" si="155"/>
        <v>1547.8</v>
      </c>
      <c r="K260" s="128">
        <f t="shared" si="156"/>
        <v>250.7</v>
      </c>
      <c r="L260" s="126">
        <f t="shared" si="157"/>
        <v>662.72</v>
      </c>
      <c r="M260" s="126">
        <f t="shared" si="158"/>
        <v>1545.6200000000001</v>
      </c>
      <c r="N260" s="126"/>
      <c r="O260" s="128">
        <v>25</v>
      </c>
      <c r="P260" s="126">
        <v>3084.34</v>
      </c>
      <c r="Q260" s="128">
        <f t="shared" si="159"/>
        <v>4397.72</v>
      </c>
      <c r="R260" s="128">
        <f t="shared" si="160"/>
        <v>3344.12</v>
      </c>
      <c r="S260" s="128">
        <f t="shared" si="161"/>
        <v>17402.28</v>
      </c>
    </row>
    <row r="261" spans="1:19" s="11" customFormat="1" ht="21.75" thickBot="1" x14ac:dyDescent="0.4">
      <c r="A261" s="135"/>
      <c r="B261" s="212" t="s">
        <v>26</v>
      </c>
      <c r="C261" s="212"/>
      <c r="D261" s="212"/>
      <c r="E261" s="213"/>
      <c r="F261" s="38"/>
      <c r="G261" s="143">
        <f t="shared" ref="G261:S261" si="162">SUM(G248:G260)</f>
        <v>453850</v>
      </c>
      <c r="H261" s="143">
        <f t="shared" si="162"/>
        <v>6093.0599999999995</v>
      </c>
      <c r="I261" s="143">
        <f t="shared" si="162"/>
        <v>13025.494999999999</v>
      </c>
      <c r="J261" s="143">
        <f t="shared" si="162"/>
        <v>32223.349999999995</v>
      </c>
      <c r="K261" s="143">
        <f t="shared" si="162"/>
        <v>5219.2749999999996</v>
      </c>
      <c r="L261" s="143">
        <f t="shared" si="162"/>
        <v>13797.039999999997</v>
      </c>
      <c r="M261" s="143">
        <f t="shared" si="162"/>
        <v>32177.964999999997</v>
      </c>
      <c r="N261" s="143">
        <f t="shared" si="162"/>
        <v>5146.38</v>
      </c>
      <c r="O261" s="143">
        <f t="shared" si="162"/>
        <v>325</v>
      </c>
      <c r="P261" s="143">
        <f t="shared" si="162"/>
        <v>18800.760000000002</v>
      </c>
      <c r="Q261" s="143">
        <f t="shared" si="162"/>
        <v>57187.735000000001</v>
      </c>
      <c r="R261" s="143">
        <f t="shared" si="162"/>
        <v>69620.59</v>
      </c>
      <c r="S261" s="143">
        <f t="shared" si="162"/>
        <v>396662.2649999999</v>
      </c>
    </row>
    <row r="262" spans="1:19" s="11" customFormat="1" ht="31.5" x14ac:dyDescent="0.2">
      <c r="A262" s="172" t="s">
        <v>107</v>
      </c>
      <c r="B262" s="173"/>
      <c r="C262" s="173"/>
      <c r="D262" s="173"/>
      <c r="E262" s="173"/>
      <c r="F262" s="173"/>
      <c r="G262" s="173"/>
      <c r="H262" s="173"/>
      <c r="I262" s="173"/>
      <c r="J262" s="173"/>
      <c r="K262" s="173"/>
      <c r="L262" s="173"/>
      <c r="M262" s="173"/>
      <c r="N262" s="173"/>
      <c r="O262" s="173"/>
      <c r="P262" s="173"/>
      <c r="Q262" s="173"/>
      <c r="R262" s="173"/>
      <c r="S262" s="174"/>
    </row>
    <row r="263" spans="1:19" s="11" customFormat="1" ht="21" x14ac:dyDescent="0.35">
      <c r="A263" s="135">
        <v>206</v>
      </c>
      <c r="B263" s="136" t="s">
        <v>108</v>
      </c>
      <c r="C263" s="137" t="s">
        <v>40</v>
      </c>
      <c r="D263" s="136" t="s">
        <v>107</v>
      </c>
      <c r="E263" s="136" t="s">
        <v>46</v>
      </c>
      <c r="F263" s="131" t="s">
        <v>25</v>
      </c>
      <c r="G263" s="128">
        <v>100000</v>
      </c>
      <c r="H263" s="128">
        <v>11676.57</v>
      </c>
      <c r="I263" s="128">
        <f>+G263*2.87%</f>
        <v>2870</v>
      </c>
      <c r="J263" s="128">
        <f>+G263*7.1%</f>
        <v>7099.9999999999991</v>
      </c>
      <c r="K263" s="128">
        <f>G263*1.15%</f>
        <v>1150</v>
      </c>
      <c r="L263" s="128">
        <f>G263*3.04%</f>
        <v>3040</v>
      </c>
      <c r="M263" s="128">
        <f>G263*7.09%</f>
        <v>7090.0000000000009</v>
      </c>
      <c r="N263" s="128">
        <v>1715.46</v>
      </c>
      <c r="O263" s="128">
        <v>25</v>
      </c>
      <c r="P263" s="128"/>
      <c r="Q263" s="128">
        <f>H263+I263+L263+N263+P263+O263</f>
        <v>19327.03</v>
      </c>
      <c r="R263" s="128">
        <f>J263+K263+M263</f>
        <v>15340</v>
      </c>
      <c r="S263" s="128">
        <f>G263-Q263</f>
        <v>80672.97</v>
      </c>
    </row>
    <row r="264" spans="1:19" s="11" customFormat="1" ht="21.75" thickBot="1" x14ac:dyDescent="0.4">
      <c r="A264" s="141"/>
      <c r="B264" s="212" t="s">
        <v>26</v>
      </c>
      <c r="C264" s="212"/>
      <c r="D264" s="212"/>
      <c r="E264" s="213"/>
      <c r="F264" s="38"/>
      <c r="G264" s="143">
        <f>SUM(G263:G263)</f>
        <v>100000</v>
      </c>
      <c r="H264" s="143">
        <f t="shared" ref="H264:S264" si="163">SUM(H263:H263)</f>
        <v>11676.57</v>
      </c>
      <c r="I264" s="143">
        <f t="shared" si="163"/>
        <v>2870</v>
      </c>
      <c r="J264" s="143">
        <f t="shared" si="163"/>
        <v>7099.9999999999991</v>
      </c>
      <c r="K264" s="143">
        <f t="shared" si="163"/>
        <v>1150</v>
      </c>
      <c r="L264" s="143">
        <f t="shared" si="163"/>
        <v>3040</v>
      </c>
      <c r="M264" s="143">
        <f t="shared" si="163"/>
        <v>7090.0000000000009</v>
      </c>
      <c r="N264" s="143">
        <f t="shared" si="163"/>
        <v>1715.46</v>
      </c>
      <c r="O264" s="143">
        <f t="shared" si="163"/>
        <v>25</v>
      </c>
      <c r="P264" s="82">
        <f>SUM(P263)</f>
        <v>0</v>
      </c>
      <c r="Q264" s="143">
        <f t="shared" si="163"/>
        <v>19327.03</v>
      </c>
      <c r="R264" s="143">
        <f t="shared" si="163"/>
        <v>15340</v>
      </c>
      <c r="S264" s="143">
        <f t="shared" si="163"/>
        <v>80672.97</v>
      </c>
    </row>
    <row r="265" spans="1:19" s="11" customFormat="1" ht="31.5" x14ac:dyDescent="0.2">
      <c r="A265" s="172" t="s">
        <v>126</v>
      </c>
      <c r="B265" s="173"/>
      <c r="C265" s="173"/>
      <c r="D265" s="173"/>
      <c r="E265" s="173"/>
      <c r="F265" s="173"/>
      <c r="G265" s="173"/>
      <c r="H265" s="173"/>
      <c r="I265" s="173"/>
      <c r="J265" s="173"/>
      <c r="K265" s="173"/>
      <c r="L265" s="173"/>
      <c r="M265" s="173"/>
      <c r="N265" s="173"/>
      <c r="O265" s="173"/>
      <c r="P265" s="173"/>
      <c r="Q265" s="173"/>
      <c r="R265" s="173"/>
      <c r="S265" s="174"/>
    </row>
    <row r="266" spans="1:19" s="11" customFormat="1" ht="21" x14ac:dyDescent="0.35">
      <c r="A266" s="47">
        <v>207</v>
      </c>
      <c r="B266" s="37" t="s">
        <v>127</v>
      </c>
      <c r="C266" s="130" t="s">
        <v>40</v>
      </c>
      <c r="D266" s="37" t="s">
        <v>126</v>
      </c>
      <c r="E266" s="37" t="s">
        <v>128</v>
      </c>
      <c r="F266" s="38" t="s">
        <v>25</v>
      </c>
      <c r="G266" s="126">
        <v>47000</v>
      </c>
      <c r="H266" s="126">
        <v>1173.28</v>
      </c>
      <c r="I266" s="126">
        <f>+G266*2.87%</f>
        <v>1348.9</v>
      </c>
      <c r="J266" s="126">
        <f>+G266*7.1%</f>
        <v>3336.9999999999995</v>
      </c>
      <c r="K266" s="126">
        <f>G266*1.15%</f>
        <v>540.5</v>
      </c>
      <c r="L266" s="126">
        <f>G266*3.04%</f>
        <v>1428.8</v>
      </c>
      <c r="M266" s="126">
        <f>G266*7.09%</f>
        <v>3332.3</v>
      </c>
      <c r="N266" s="126">
        <v>1715.46</v>
      </c>
      <c r="O266" s="126">
        <v>25</v>
      </c>
      <c r="P266" s="126">
        <v>200</v>
      </c>
      <c r="Q266" s="126">
        <f>H266+I266+L266+N266+P266+O266</f>
        <v>5891.4400000000005</v>
      </c>
      <c r="R266" s="126">
        <f>J266+K266+M266</f>
        <v>7209.7999999999993</v>
      </c>
      <c r="S266" s="126">
        <f>G266-Q266</f>
        <v>41108.559999999998</v>
      </c>
    </row>
    <row r="267" spans="1:19" s="11" customFormat="1" ht="21" x14ac:dyDescent="0.35">
      <c r="A267" s="47">
        <v>208</v>
      </c>
      <c r="B267" s="37" t="s">
        <v>307</v>
      </c>
      <c r="C267" s="130" t="s">
        <v>41</v>
      </c>
      <c r="D267" s="37" t="s">
        <v>126</v>
      </c>
      <c r="E267" s="37" t="s">
        <v>44</v>
      </c>
      <c r="F267" s="38" t="s">
        <v>25</v>
      </c>
      <c r="G267" s="126">
        <v>36000</v>
      </c>
      <c r="H267" s="126"/>
      <c r="I267" s="126">
        <f>+G267*2.87%</f>
        <v>1033.2</v>
      </c>
      <c r="J267" s="126">
        <f>+G267*7.1%</f>
        <v>2555.9999999999995</v>
      </c>
      <c r="K267" s="126">
        <f>G267*1.15%</f>
        <v>414</v>
      </c>
      <c r="L267" s="126">
        <f>G267*3.04%</f>
        <v>1094.4000000000001</v>
      </c>
      <c r="M267" s="126">
        <f>G267*7.09%</f>
        <v>2552.4</v>
      </c>
      <c r="N267" s="126">
        <v>1715.46</v>
      </c>
      <c r="O267" s="126">
        <v>25</v>
      </c>
      <c r="P267" s="126">
        <v>4152.2299999999996</v>
      </c>
      <c r="Q267" s="126">
        <f>H267+I267+L267+N267+P267+O267</f>
        <v>8020.29</v>
      </c>
      <c r="R267" s="126">
        <f>J267+K267+M267</f>
        <v>5522.4</v>
      </c>
      <c r="S267" s="126">
        <f>G267-Q267</f>
        <v>27979.71</v>
      </c>
    </row>
    <row r="268" spans="1:19" s="11" customFormat="1" ht="21.75" thickBot="1" x14ac:dyDescent="0.4">
      <c r="A268" s="141"/>
      <c r="B268" s="212" t="s">
        <v>26</v>
      </c>
      <c r="C268" s="212"/>
      <c r="D268" s="212"/>
      <c r="E268" s="213"/>
      <c r="F268" s="38"/>
      <c r="G268" s="143">
        <f>SUM(G266:G267)</f>
        <v>83000</v>
      </c>
      <c r="H268" s="143">
        <f t="shared" ref="H268:R268" si="164">SUM(H266:H267)</f>
        <v>1173.28</v>
      </c>
      <c r="I268" s="143">
        <f t="shared" si="164"/>
        <v>2382.1000000000004</v>
      </c>
      <c r="J268" s="143">
        <f t="shared" si="164"/>
        <v>5892.9999999999991</v>
      </c>
      <c r="K268" s="143">
        <f t="shared" si="164"/>
        <v>954.5</v>
      </c>
      <c r="L268" s="143">
        <f t="shared" si="164"/>
        <v>2523.1999999999998</v>
      </c>
      <c r="M268" s="143">
        <f t="shared" si="164"/>
        <v>5884.7000000000007</v>
      </c>
      <c r="N268" s="143">
        <f t="shared" si="164"/>
        <v>3430.92</v>
      </c>
      <c r="O268" s="143">
        <f t="shared" si="164"/>
        <v>50</v>
      </c>
      <c r="P268" s="143">
        <f t="shared" si="164"/>
        <v>4352.2299999999996</v>
      </c>
      <c r="Q268" s="143">
        <f t="shared" si="164"/>
        <v>13911.73</v>
      </c>
      <c r="R268" s="143">
        <f t="shared" si="164"/>
        <v>12732.199999999999</v>
      </c>
      <c r="S268" s="143">
        <f>SUM(S266:S267)</f>
        <v>69088.26999999999</v>
      </c>
    </row>
    <row r="269" spans="1:19" s="11" customFormat="1" ht="31.5" x14ac:dyDescent="0.2">
      <c r="A269" s="172" t="s">
        <v>161</v>
      </c>
      <c r="B269" s="173"/>
      <c r="C269" s="173"/>
      <c r="D269" s="173"/>
      <c r="E269" s="173"/>
      <c r="F269" s="173"/>
      <c r="G269" s="173"/>
      <c r="H269" s="173"/>
      <c r="I269" s="173"/>
      <c r="J269" s="173"/>
      <c r="K269" s="173"/>
      <c r="L269" s="173"/>
      <c r="M269" s="173"/>
      <c r="N269" s="173"/>
      <c r="O269" s="173"/>
      <c r="P269" s="173"/>
      <c r="Q269" s="173"/>
      <c r="R269" s="173"/>
      <c r="S269" s="174"/>
    </row>
    <row r="270" spans="1:19" s="11" customFormat="1" ht="21" x14ac:dyDescent="0.35">
      <c r="A270" s="135">
        <v>209</v>
      </c>
      <c r="B270" s="136" t="s">
        <v>162</v>
      </c>
      <c r="C270" s="137" t="s">
        <v>40</v>
      </c>
      <c r="D270" s="136" t="s">
        <v>161</v>
      </c>
      <c r="E270" s="136" t="s">
        <v>46</v>
      </c>
      <c r="F270" s="131" t="s">
        <v>25</v>
      </c>
      <c r="G270" s="128">
        <v>100000</v>
      </c>
      <c r="H270" s="128">
        <v>11676.57</v>
      </c>
      <c r="I270" s="128">
        <f>+G270*2.87%</f>
        <v>2870</v>
      </c>
      <c r="J270" s="128">
        <f>+G270*7.1%</f>
        <v>7099.9999999999991</v>
      </c>
      <c r="K270" s="128">
        <f>G270*1.15%</f>
        <v>1150</v>
      </c>
      <c r="L270" s="128">
        <f>G270*3.04%</f>
        <v>3040</v>
      </c>
      <c r="M270" s="128">
        <f>G270*7.09%</f>
        <v>7090.0000000000009</v>
      </c>
      <c r="N270" s="128">
        <v>1715.46</v>
      </c>
      <c r="O270" s="128">
        <v>25</v>
      </c>
      <c r="P270" s="128">
        <v>100</v>
      </c>
      <c r="Q270" s="128">
        <f>H270+I270+L270+N270+P270+O270</f>
        <v>19427.03</v>
      </c>
      <c r="R270" s="128">
        <f>J270+K270+M270</f>
        <v>15340</v>
      </c>
      <c r="S270" s="128">
        <f>G270-Q270</f>
        <v>80572.97</v>
      </c>
    </row>
    <row r="271" spans="1:19" s="11" customFormat="1" ht="21.75" thickBot="1" x14ac:dyDescent="0.4">
      <c r="A271" s="141"/>
      <c r="B271" s="212" t="s">
        <v>26</v>
      </c>
      <c r="C271" s="212"/>
      <c r="D271" s="212"/>
      <c r="E271" s="213"/>
      <c r="F271" s="38"/>
      <c r="G271" s="143">
        <f>SUM(G270:G270)</f>
        <v>100000</v>
      </c>
      <c r="H271" s="143">
        <f t="shared" ref="H271:S271" si="165">SUM(H270:H270)</f>
        <v>11676.57</v>
      </c>
      <c r="I271" s="143">
        <f t="shared" si="165"/>
        <v>2870</v>
      </c>
      <c r="J271" s="143">
        <f t="shared" si="165"/>
        <v>7099.9999999999991</v>
      </c>
      <c r="K271" s="143">
        <f t="shared" si="165"/>
        <v>1150</v>
      </c>
      <c r="L271" s="143">
        <f t="shared" si="165"/>
        <v>3040</v>
      </c>
      <c r="M271" s="143">
        <f t="shared" si="165"/>
        <v>7090.0000000000009</v>
      </c>
      <c r="N271" s="143">
        <f t="shared" si="165"/>
        <v>1715.46</v>
      </c>
      <c r="O271" s="143">
        <f t="shared" si="165"/>
        <v>25</v>
      </c>
      <c r="P271" s="143">
        <f t="shared" si="165"/>
        <v>100</v>
      </c>
      <c r="Q271" s="143">
        <f t="shared" si="165"/>
        <v>19427.03</v>
      </c>
      <c r="R271" s="143">
        <f t="shared" si="165"/>
        <v>15340</v>
      </c>
      <c r="S271" s="143">
        <f t="shared" si="165"/>
        <v>80572.97</v>
      </c>
    </row>
    <row r="272" spans="1:19" s="11" customFormat="1" ht="31.5" x14ac:dyDescent="0.2">
      <c r="A272" s="172" t="s">
        <v>172</v>
      </c>
      <c r="B272" s="173"/>
      <c r="C272" s="173"/>
      <c r="D272" s="173"/>
      <c r="E272" s="173"/>
      <c r="F272" s="173"/>
      <c r="G272" s="173"/>
      <c r="H272" s="173"/>
      <c r="I272" s="173"/>
      <c r="J272" s="173"/>
      <c r="K272" s="173"/>
      <c r="L272" s="173"/>
      <c r="M272" s="173"/>
      <c r="N272" s="173"/>
      <c r="O272" s="173"/>
      <c r="P272" s="173"/>
      <c r="Q272" s="173"/>
      <c r="R272" s="173"/>
      <c r="S272" s="174"/>
    </row>
    <row r="273" spans="1:19" s="11" customFormat="1" ht="21" x14ac:dyDescent="0.35">
      <c r="A273" s="47">
        <v>210</v>
      </c>
      <c r="B273" s="37" t="s">
        <v>173</v>
      </c>
      <c r="C273" s="130" t="s">
        <v>40</v>
      </c>
      <c r="D273" s="37" t="s">
        <v>172</v>
      </c>
      <c r="E273" s="37" t="s">
        <v>174</v>
      </c>
      <c r="F273" s="38" t="s">
        <v>25</v>
      </c>
      <c r="G273" s="126">
        <v>100000</v>
      </c>
      <c r="H273" s="126">
        <v>12105.44</v>
      </c>
      <c r="I273" s="126">
        <f>+G273*2.87%</f>
        <v>2870</v>
      </c>
      <c r="J273" s="126">
        <f>+G273*7.1%</f>
        <v>7099.9999999999991</v>
      </c>
      <c r="K273" s="126">
        <f>G273*1.15%</f>
        <v>1150</v>
      </c>
      <c r="L273" s="126">
        <f>G273*3.04%</f>
        <v>3040</v>
      </c>
      <c r="M273" s="126">
        <f>G273*7.09%</f>
        <v>7090.0000000000009</v>
      </c>
      <c r="N273" s="126"/>
      <c r="O273" s="126">
        <v>25</v>
      </c>
      <c r="P273" s="126"/>
      <c r="Q273" s="126">
        <f>H273+I273+L273+N273+P273+O273</f>
        <v>18040.440000000002</v>
      </c>
      <c r="R273" s="126">
        <f>J273+K273+M273</f>
        <v>15340</v>
      </c>
      <c r="S273" s="126">
        <f>G273-Q273</f>
        <v>81959.56</v>
      </c>
    </row>
    <row r="274" spans="1:19" s="11" customFormat="1" ht="21" x14ac:dyDescent="0.35">
      <c r="A274" s="47">
        <v>211</v>
      </c>
      <c r="B274" s="37" t="s">
        <v>177</v>
      </c>
      <c r="C274" s="37" t="s">
        <v>41</v>
      </c>
      <c r="D274" s="37" t="s">
        <v>172</v>
      </c>
      <c r="E274" s="37" t="s">
        <v>44</v>
      </c>
      <c r="F274" s="38" t="s">
        <v>25</v>
      </c>
      <c r="G274" s="126">
        <v>38000</v>
      </c>
      <c r="H274" s="126">
        <v>160.38</v>
      </c>
      <c r="I274" s="126">
        <f>+G274*2.87%</f>
        <v>1090.5999999999999</v>
      </c>
      <c r="J274" s="126">
        <f>+G274*7.1%</f>
        <v>2697.9999999999995</v>
      </c>
      <c r="K274" s="126">
        <f>G274*1.15%</f>
        <v>437</v>
      </c>
      <c r="L274" s="126">
        <f>G274*3.04%</f>
        <v>1155.2</v>
      </c>
      <c r="M274" s="126">
        <f>G274*7.09%</f>
        <v>2694.2000000000003</v>
      </c>
      <c r="N274" s="126"/>
      <c r="O274" s="126">
        <v>25</v>
      </c>
      <c r="P274" s="126">
        <v>200</v>
      </c>
      <c r="Q274" s="126">
        <f>H274+I274+L274+N274+P274+O274</f>
        <v>2631.1800000000003</v>
      </c>
      <c r="R274" s="126">
        <f>J274+K274+M274</f>
        <v>5829.2</v>
      </c>
      <c r="S274" s="126">
        <f>G274-Q274</f>
        <v>35368.82</v>
      </c>
    </row>
    <row r="275" spans="1:19" s="11" customFormat="1" ht="21" x14ac:dyDescent="0.35">
      <c r="A275" s="47">
        <v>212</v>
      </c>
      <c r="B275" s="37" t="s">
        <v>198</v>
      </c>
      <c r="C275" s="37" t="s">
        <v>40</v>
      </c>
      <c r="D275" s="37" t="s">
        <v>172</v>
      </c>
      <c r="E275" s="146" t="s">
        <v>199</v>
      </c>
      <c r="F275" s="38" t="s">
        <v>25</v>
      </c>
      <c r="G275" s="126">
        <v>50000</v>
      </c>
      <c r="H275" s="126">
        <v>1854</v>
      </c>
      <c r="I275" s="126">
        <f>+G275*2.87%</f>
        <v>1435</v>
      </c>
      <c r="J275" s="126">
        <f>+G275*7.1%</f>
        <v>3549.9999999999995</v>
      </c>
      <c r="K275" s="126">
        <f>G275*1.15%</f>
        <v>575</v>
      </c>
      <c r="L275" s="126">
        <f>G275*3.04%</f>
        <v>1520</v>
      </c>
      <c r="M275" s="126">
        <f>G275*7.09%</f>
        <v>3545.0000000000005</v>
      </c>
      <c r="N275" s="126"/>
      <c r="O275" s="126">
        <v>25</v>
      </c>
      <c r="P275" s="126">
        <v>100</v>
      </c>
      <c r="Q275" s="126">
        <f>H275+I275+L275+N275+P275+O275</f>
        <v>4934</v>
      </c>
      <c r="R275" s="126">
        <f>J275+K275+M275</f>
        <v>7670</v>
      </c>
      <c r="S275" s="126">
        <f>G275-Q275</f>
        <v>45066</v>
      </c>
    </row>
    <row r="276" spans="1:19" s="11" customFormat="1" ht="21.75" thickBot="1" x14ac:dyDescent="0.4">
      <c r="A276" s="141"/>
      <c r="B276" s="212" t="s">
        <v>26</v>
      </c>
      <c r="C276" s="212"/>
      <c r="D276" s="212"/>
      <c r="E276" s="213"/>
      <c r="F276" s="38"/>
      <c r="G276" s="143">
        <f>SUM(G273:G275)</f>
        <v>188000</v>
      </c>
      <c r="H276" s="143">
        <f t="shared" ref="H276:S276" si="166">SUM(H273:H275)</f>
        <v>14119.82</v>
      </c>
      <c r="I276" s="143">
        <f t="shared" si="166"/>
        <v>5395.6</v>
      </c>
      <c r="J276" s="143">
        <f t="shared" si="166"/>
        <v>13347.999999999998</v>
      </c>
      <c r="K276" s="143">
        <f t="shared" si="166"/>
        <v>2162</v>
      </c>
      <c r="L276" s="143">
        <f t="shared" si="166"/>
        <v>5715.2</v>
      </c>
      <c r="M276" s="143">
        <f t="shared" si="166"/>
        <v>13329.2</v>
      </c>
      <c r="N276" s="143">
        <f t="shared" si="166"/>
        <v>0</v>
      </c>
      <c r="O276" s="143">
        <f t="shared" si="166"/>
        <v>75</v>
      </c>
      <c r="P276" s="143">
        <f t="shared" si="166"/>
        <v>300</v>
      </c>
      <c r="Q276" s="143">
        <f t="shared" si="166"/>
        <v>25605.620000000003</v>
      </c>
      <c r="R276" s="143">
        <f t="shared" si="166"/>
        <v>28839.200000000001</v>
      </c>
      <c r="S276" s="143">
        <f t="shared" si="166"/>
        <v>162394.38</v>
      </c>
    </row>
    <row r="277" spans="1:19" s="11" customFormat="1" ht="31.5" x14ac:dyDescent="0.2">
      <c r="A277" s="172" t="s">
        <v>193</v>
      </c>
      <c r="B277" s="173"/>
      <c r="C277" s="173"/>
      <c r="D277" s="173"/>
      <c r="E277" s="173"/>
      <c r="F277" s="173"/>
      <c r="G277" s="173"/>
      <c r="H277" s="173"/>
      <c r="I277" s="173"/>
      <c r="J277" s="173"/>
      <c r="K277" s="173"/>
      <c r="L277" s="173"/>
      <c r="M277" s="173"/>
      <c r="N277" s="173"/>
      <c r="O277" s="173"/>
      <c r="P277" s="173"/>
      <c r="Q277" s="173"/>
      <c r="R277" s="173"/>
      <c r="S277" s="174"/>
    </row>
    <row r="278" spans="1:19" s="11" customFormat="1" ht="21" x14ac:dyDescent="0.35">
      <c r="A278" s="47">
        <v>213</v>
      </c>
      <c r="B278" s="37" t="s">
        <v>179</v>
      </c>
      <c r="C278" s="130" t="s">
        <v>40</v>
      </c>
      <c r="D278" s="37" t="s">
        <v>178</v>
      </c>
      <c r="E278" s="37" t="s">
        <v>180</v>
      </c>
      <c r="F278" s="38" t="s">
        <v>25</v>
      </c>
      <c r="G278" s="126">
        <v>31500</v>
      </c>
      <c r="H278" s="126"/>
      <c r="I278" s="126">
        <f t="shared" ref="I278:I286" si="167">+G278*2.87%</f>
        <v>904.05</v>
      </c>
      <c r="J278" s="126">
        <f t="shared" ref="J278:J286" si="168">+G278*7.1%</f>
        <v>2236.5</v>
      </c>
      <c r="K278" s="126">
        <f t="shared" ref="K278:K286" si="169">G278*1.15%</f>
        <v>362.25</v>
      </c>
      <c r="L278" s="126">
        <f t="shared" ref="L278:L286" si="170">G278*3.04%</f>
        <v>957.6</v>
      </c>
      <c r="M278" s="126">
        <f t="shared" ref="M278:M286" si="171">G278*7.09%</f>
        <v>2233.3500000000004</v>
      </c>
      <c r="N278" s="126">
        <v>1715.46</v>
      </c>
      <c r="O278" s="126">
        <v>25</v>
      </c>
      <c r="P278" s="126">
        <v>1100</v>
      </c>
      <c r="Q278" s="126">
        <f t="shared" ref="Q278:Q283" si="172">H278+I278+L278+N278+P278+O278</f>
        <v>4702.1100000000006</v>
      </c>
      <c r="R278" s="126">
        <f t="shared" ref="R278:R286" si="173">J278+K278+M278</f>
        <v>4832.1000000000004</v>
      </c>
      <c r="S278" s="126">
        <f t="shared" ref="S278:S286" si="174">G278-Q278</f>
        <v>26797.89</v>
      </c>
    </row>
    <row r="279" spans="1:19" s="11" customFormat="1" ht="21" x14ac:dyDescent="0.35">
      <c r="A279" s="47">
        <v>214</v>
      </c>
      <c r="B279" s="37" t="s">
        <v>237</v>
      </c>
      <c r="C279" s="37" t="s">
        <v>41</v>
      </c>
      <c r="D279" s="37" t="s">
        <v>178</v>
      </c>
      <c r="E279" s="37" t="s">
        <v>79</v>
      </c>
      <c r="F279" s="134" t="s">
        <v>25</v>
      </c>
      <c r="G279" s="128">
        <v>30000</v>
      </c>
      <c r="H279" s="128"/>
      <c r="I279" s="126">
        <f t="shared" si="167"/>
        <v>861</v>
      </c>
      <c r="J279" s="126">
        <f t="shared" si="168"/>
        <v>2130</v>
      </c>
      <c r="K279" s="126">
        <f t="shared" si="169"/>
        <v>345</v>
      </c>
      <c r="L279" s="126">
        <f t="shared" si="170"/>
        <v>912</v>
      </c>
      <c r="M279" s="126">
        <f t="shared" si="171"/>
        <v>2127</v>
      </c>
      <c r="N279" s="126"/>
      <c r="O279" s="126">
        <v>25</v>
      </c>
      <c r="P279" s="126">
        <v>1704.82</v>
      </c>
      <c r="Q279" s="126">
        <f t="shared" si="172"/>
        <v>3502.8199999999997</v>
      </c>
      <c r="R279" s="126">
        <f t="shared" si="173"/>
        <v>4602</v>
      </c>
      <c r="S279" s="126">
        <f t="shared" si="174"/>
        <v>26497.18</v>
      </c>
    </row>
    <row r="280" spans="1:19" s="11" customFormat="1" ht="21" x14ac:dyDescent="0.35">
      <c r="A280" s="47">
        <v>215</v>
      </c>
      <c r="B280" s="37" t="s">
        <v>246</v>
      </c>
      <c r="C280" s="130" t="s">
        <v>40</v>
      </c>
      <c r="D280" s="37" t="s">
        <v>178</v>
      </c>
      <c r="E280" s="37" t="s">
        <v>180</v>
      </c>
      <c r="F280" s="38" t="s">
        <v>25</v>
      </c>
      <c r="G280" s="126">
        <v>20000</v>
      </c>
      <c r="H280" s="126"/>
      <c r="I280" s="126">
        <f t="shared" si="167"/>
        <v>574</v>
      </c>
      <c r="J280" s="126">
        <f t="shared" si="168"/>
        <v>1419.9999999999998</v>
      </c>
      <c r="K280" s="126">
        <f t="shared" si="169"/>
        <v>230</v>
      </c>
      <c r="L280" s="126">
        <f t="shared" si="170"/>
        <v>608</v>
      </c>
      <c r="M280" s="126">
        <f t="shared" si="171"/>
        <v>1418</v>
      </c>
      <c r="N280" s="126"/>
      <c r="O280" s="126">
        <v>25</v>
      </c>
      <c r="P280" s="126"/>
      <c r="Q280" s="126">
        <f t="shared" si="172"/>
        <v>1207</v>
      </c>
      <c r="R280" s="126">
        <f t="shared" si="173"/>
        <v>3068</v>
      </c>
      <c r="S280" s="126">
        <f t="shared" si="174"/>
        <v>18793</v>
      </c>
    </row>
    <row r="281" spans="1:19" s="11" customFormat="1" ht="21" x14ac:dyDescent="0.35">
      <c r="A281" s="47">
        <v>216</v>
      </c>
      <c r="B281" s="37" t="s">
        <v>247</v>
      </c>
      <c r="C281" s="130" t="s">
        <v>40</v>
      </c>
      <c r="D281" s="37" t="s">
        <v>178</v>
      </c>
      <c r="E281" s="37" t="s">
        <v>207</v>
      </c>
      <c r="F281" s="38" t="s">
        <v>25</v>
      </c>
      <c r="G281" s="126">
        <v>45000</v>
      </c>
      <c r="H281" s="126">
        <v>1148.33</v>
      </c>
      <c r="I281" s="126">
        <f t="shared" si="167"/>
        <v>1291.5</v>
      </c>
      <c r="J281" s="126">
        <f t="shared" si="168"/>
        <v>3194.9999999999995</v>
      </c>
      <c r="K281" s="126">
        <f t="shared" si="169"/>
        <v>517.5</v>
      </c>
      <c r="L281" s="126">
        <f t="shared" si="170"/>
        <v>1368</v>
      </c>
      <c r="M281" s="126">
        <f t="shared" si="171"/>
        <v>3190.5</v>
      </c>
      <c r="N281" s="126"/>
      <c r="O281" s="126">
        <v>25</v>
      </c>
      <c r="P281" s="126"/>
      <c r="Q281" s="126">
        <f t="shared" si="172"/>
        <v>3832.83</v>
      </c>
      <c r="R281" s="126">
        <f t="shared" si="173"/>
        <v>6903</v>
      </c>
      <c r="S281" s="126">
        <f t="shared" si="174"/>
        <v>41167.17</v>
      </c>
    </row>
    <row r="282" spans="1:19" s="11" customFormat="1" ht="21" x14ac:dyDescent="0.35">
      <c r="A282" s="47">
        <v>217</v>
      </c>
      <c r="B282" s="37" t="s">
        <v>78</v>
      </c>
      <c r="C282" s="130" t="s">
        <v>41</v>
      </c>
      <c r="D282" s="37" t="s">
        <v>77</v>
      </c>
      <c r="E282" s="37" t="s">
        <v>79</v>
      </c>
      <c r="F282" s="38" t="s">
        <v>269</v>
      </c>
      <c r="G282" s="126">
        <v>24150</v>
      </c>
      <c r="H282" s="126"/>
      <c r="I282" s="126">
        <f>+G282*2.87%</f>
        <v>693.10500000000002</v>
      </c>
      <c r="J282" s="126">
        <f>+G282*7.1%</f>
        <v>1714.6499999999999</v>
      </c>
      <c r="K282" s="126">
        <f>G282*1.15%</f>
        <v>277.72500000000002</v>
      </c>
      <c r="L282" s="126">
        <f>G282*3.04%</f>
        <v>734.16</v>
      </c>
      <c r="M282" s="126">
        <f>G282*7.09%</f>
        <v>1712.2350000000001</v>
      </c>
      <c r="N282" s="126"/>
      <c r="O282" s="126">
        <v>25</v>
      </c>
      <c r="P282" s="126">
        <v>2554.36</v>
      </c>
      <c r="Q282" s="126">
        <f t="shared" si="172"/>
        <v>4006.625</v>
      </c>
      <c r="R282" s="126">
        <f>J282+K282+M282</f>
        <v>3704.61</v>
      </c>
      <c r="S282" s="126">
        <f>G282-Q282-0.01</f>
        <v>20143.365000000002</v>
      </c>
    </row>
    <row r="283" spans="1:19" s="11" customFormat="1" ht="21" x14ac:dyDescent="0.35">
      <c r="A283" s="47">
        <v>218</v>
      </c>
      <c r="B283" s="37" t="s">
        <v>299</v>
      </c>
      <c r="C283" s="130" t="s">
        <v>41</v>
      </c>
      <c r="D283" s="37" t="s">
        <v>178</v>
      </c>
      <c r="E283" s="37" t="s">
        <v>180</v>
      </c>
      <c r="F283" s="38" t="s">
        <v>25</v>
      </c>
      <c r="G283" s="126">
        <v>20000</v>
      </c>
      <c r="H283" s="126"/>
      <c r="I283" s="126">
        <f t="shared" si="167"/>
        <v>574</v>
      </c>
      <c r="J283" s="126">
        <f t="shared" si="168"/>
        <v>1419.9999999999998</v>
      </c>
      <c r="K283" s="126">
        <f t="shared" si="169"/>
        <v>230</v>
      </c>
      <c r="L283" s="126">
        <f t="shared" si="170"/>
        <v>608</v>
      </c>
      <c r="M283" s="126">
        <f t="shared" si="171"/>
        <v>1418</v>
      </c>
      <c r="N283" s="126"/>
      <c r="O283" s="126">
        <v>25</v>
      </c>
      <c r="P283" s="126"/>
      <c r="Q283" s="126">
        <f t="shared" si="172"/>
        <v>1207</v>
      </c>
      <c r="R283" s="126">
        <f t="shared" si="173"/>
        <v>3068</v>
      </c>
      <c r="S283" s="126">
        <f t="shared" si="174"/>
        <v>18793</v>
      </c>
    </row>
    <row r="284" spans="1:19" s="11" customFormat="1" ht="21" x14ac:dyDescent="0.35">
      <c r="A284" s="47">
        <v>219</v>
      </c>
      <c r="B284" s="37" t="s">
        <v>298</v>
      </c>
      <c r="C284" s="130" t="s">
        <v>40</v>
      </c>
      <c r="D284" s="37" t="s">
        <v>178</v>
      </c>
      <c r="E284" s="37" t="s">
        <v>79</v>
      </c>
      <c r="F284" s="38" t="s">
        <v>25</v>
      </c>
      <c r="G284" s="126">
        <v>26250</v>
      </c>
      <c r="H284" s="126"/>
      <c r="I284" s="126">
        <f t="shared" si="167"/>
        <v>753.375</v>
      </c>
      <c r="J284" s="126">
        <f t="shared" si="168"/>
        <v>1863.7499999999998</v>
      </c>
      <c r="K284" s="126">
        <f t="shared" si="169"/>
        <v>301.875</v>
      </c>
      <c r="L284" s="126">
        <f t="shared" si="170"/>
        <v>798</v>
      </c>
      <c r="M284" s="126">
        <f t="shared" si="171"/>
        <v>1861.1250000000002</v>
      </c>
      <c r="N284" s="126"/>
      <c r="O284" s="126">
        <v>25</v>
      </c>
      <c r="P284" s="126"/>
      <c r="Q284" s="126">
        <f>H284+I284+L284+N284+P284+O284+0.01</f>
        <v>1576.385</v>
      </c>
      <c r="R284" s="126">
        <f t="shared" si="173"/>
        <v>4026.75</v>
      </c>
      <c r="S284" s="126">
        <f t="shared" si="174"/>
        <v>24673.615000000002</v>
      </c>
    </row>
    <row r="285" spans="1:19" s="11" customFormat="1" ht="21" x14ac:dyDescent="0.35">
      <c r="A285" s="47">
        <v>220</v>
      </c>
      <c r="B285" s="37" t="s">
        <v>297</v>
      </c>
      <c r="C285" s="130" t="s">
        <v>40</v>
      </c>
      <c r="D285" s="37" t="s">
        <v>178</v>
      </c>
      <c r="E285" s="37" t="s">
        <v>79</v>
      </c>
      <c r="F285" s="38" t="s">
        <v>25</v>
      </c>
      <c r="G285" s="126">
        <v>26000</v>
      </c>
      <c r="H285" s="126"/>
      <c r="I285" s="126">
        <f t="shared" si="167"/>
        <v>746.2</v>
      </c>
      <c r="J285" s="126">
        <f t="shared" si="168"/>
        <v>1845.9999999999998</v>
      </c>
      <c r="K285" s="126">
        <f t="shared" si="169"/>
        <v>299</v>
      </c>
      <c r="L285" s="126">
        <f t="shared" si="170"/>
        <v>790.4</v>
      </c>
      <c r="M285" s="126">
        <f t="shared" si="171"/>
        <v>1843.4</v>
      </c>
      <c r="N285" s="126"/>
      <c r="O285" s="126">
        <v>25</v>
      </c>
      <c r="P285" s="126">
        <v>3854.35</v>
      </c>
      <c r="Q285" s="126">
        <f>H285+I285+L285+N285+P285+O285+0.01</f>
        <v>5415.96</v>
      </c>
      <c r="R285" s="126">
        <f t="shared" si="173"/>
        <v>3988.4</v>
      </c>
      <c r="S285" s="126">
        <f t="shared" si="174"/>
        <v>20584.04</v>
      </c>
    </row>
    <row r="286" spans="1:19" s="11" customFormat="1" ht="21" x14ac:dyDescent="0.35">
      <c r="A286" s="47">
        <v>221</v>
      </c>
      <c r="B286" s="37" t="s">
        <v>296</v>
      </c>
      <c r="C286" s="130" t="s">
        <v>41</v>
      </c>
      <c r="D286" s="37" t="s">
        <v>178</v>
      </c>
      <c r="E286" s="37" t="s">
        <v>79</v>
      </c>
      <c r="F286" s="38" t="s">
        <v>25</v>
      </c>
      <c r="G286" s="126">
        <v>15000</v>
      </c>
      <c r="H286" s="126"/>
      <c r="I286" s="126">
        <f t="shared" si="167"/>
        <v>430.5</v>
      </c>
      <c r="J286" s="126">
        <f t="shared" si="168"/>
        <v>1065</v>
      </c>
      <c r="K286" s="126">
        <f t="shared" si="169"/>
        <v>172.5</v>
      </c>
      <c r="L286" s="126">
        <f t="shared" si="170"/>
        <v>456</v>
      </c>
      <c r="M286" s="126">
        <f t="shared" si="171"/>
        <v>1063.5</v>
      </c>
      <c r="N286" s="126"/>
      <c r="O286" s="126">
        <v>25</v>
      </c>
      <c r="P286" s="126"/>
      <c r="Q286" s="126">
        <f>H286+I286+L286+N286+P286+O286+0.01</f>
        <v>911.51</v>
      </c>
      <c r="R286" s="126">
        <f t="shared" si="173"/>
        <v>2301</v>
      </c>
      <c r="S286" s="126">
        <f t="shared" si="174"/>
        <v>14088.49</v>
      </c>
    </row>
    <row r="287" spans="1:19" s="11" customFormat="1" ht="21.75" thickBot="1" x14ac:dyDescent="0.4">
      <c r="A287" s="141"/>
      <c r="B287" s="212" t="s">
        <v>26</v>
      </c>
      <c r="C287" s="212"/>
      <c r="D287" s="212"/>
      <c r="E287" s="213"/>
      <c r="F287" s="38"/>
      <c r="G287" s="143">
        <f t="shared" ref="G287:S287" si="175">SUM(G278:G286)</f>
        <v>237900</v>
      </c>
      <c r="H287" s="143">
        <f t="shared" si="175"/>
        <v>1148.33</v>
      </c>
      <c r="I287" s="143">
        <f t="shared" si="175"/>
        <v>6827.7300000000005</v>
      </c>
      <c r="J287" s="143">
        <f t="shared" si="175"/>
        <v>16890.900000000001</v>
      </c>
      <c r="K287" s="143">
        <f t="shared" si="175"/>
        <v>2735.85</v>
      </c>
      <c r="L287" s="143">
        <f t="shared" si="175"/>
        <v>7232.16</v>
      </c>
      <c r="M287" s="143">
        <f t="shared" si="175"/>
        <v>16867.11</v>
      </c>
      <c r="N287" s="143">
        <f t="shared" si="175"/>
        <v>1715.46</v>
      </c>
      <c r="O287" s="143">
        <f t="shared" si="175"/>
        <v>225</v>
      </c>
      <c r="P287" s="143">
        <f t="shared" si="175"/>
        <v>9213.5300000000007</v>
      </c>
      <c r="Q287" s="143">
        <f t="shared" si="175"/>
        <v>26362.239999999998</v>
      </c>
      <c r="R287" s="143">
        <f t="shared" si="175"/>
        <v>36493.86</v>
      </c>
      <c r="S287" s="143">
        <f t="shared" si="175"/>
        <v>211537.75</v>
      </c>
    </row>
    <row r="288" spans="1:19" s="11" customFormat="1" ht="31.5" x14ac:dyDescent="0.2">
      <c r="A288" s="172" t="s">
        <v>262</v>
      </c>
      <c r="B288" s="173"/>
      <c r="C288" s="173"/>
      <c r="D288" s="173"/>
      <c r="E288" s="173"/>
      <c r="F288" s="173"/>
      <c r="G288" s="173"/>
      <c r="H288" s="173"/>
      <c r="I288" s="173"/>
      <c r="J288" s="173"/>
      <c r="K288" s="173"/>
      <c r="L288" s="173"/>
      <c r="M288" s="173"/>
      <c r="N288" s="173"/>
      <c r="O288" s="173"/>
      <c r="P288" s="173"/>
      <c r="Q288" s="173"/>
      <c r="R288" s="173"/>
      <c r="S288" s="174"/>
    </row>
    <row r="289" spans="1:23" s="11" customFormat="1" ht="21" x14ac:dyDescent="0.35">
      <c r="A289" s="47">
        <v>222</v>
      </c>
      <c r="B289" s="37" t="s">
        <v>281</v>
      </c>
      <c r="C289" s="130" t="s">
        <v>40</v>
      </c>
      <c r="D289" s="37" t="s">
        <v>262</v>
      </c>
      <c r="E289" s="146" t="s">
        <v>207</v>
      </c>
      <c r="F289" s="38" t="s">
        <v>25</v>
      </c>
      <c r="G289" s="126">
        <v>40000</v>
      </c>
      <c r="H289" s="126">
        <v>442.65</v>
      </c>
      <c r="I289" s="126">
        <f t="shared" ref="I289:I294" si="176">+G289*2.87%</f>
        <v>1148</v>
      </c>
      <c r="J289" s="126">
        <f t="shared" ref="J289:J294" si="177">+G289*7.1%</f>
        <v>2839.9999999999995</v>
      </c>
      <c r="K289" s="126">
        <f t="shared" ref="K289:K294" si="178">G289*1.15%</f>
        <v>460</v>
      </c>
      <c r="L289" s="126">
        <f t="shared" ref="L289:L294" si="179">G289*3.04%</f>
        <v>1216</v>
      </c>
      <c r="M289" s="126">
        <f t="shared" ref="M289:M294" si="180">G289*7.09%</f>
        <v>2836</v>
      </c>
      <c r="N289" s="126"/>
      <c r="O289" s="126">
        <v>25</v>
      </c>
      <c r="P289" s="126"/>
      <c r="Q289" s="126">
        <f t="shared" ref="Q289:Q294" si="181">H289+I289+L289+N289+P289+O289</f>
        <v>2831.65</v>
      </c>
      <c r="R289" s="126">
        <f t="shared" ref="R289:R294" si="182">J289+K289+M289</f>
        <v>6136</v>
      </c>
      <c r="S289" s="126">
        <f t="shared" ref="S289:S294" si="183">G289-Q289</f>
        <v>37168.35</v>
      </c>
    </row>
    <row r="290" spans="1:23" s="11" customFormat="1" ht="21" x14ac:dyDescent="0.35">
      <c r="A290" s="47">
        <v>223</v>
      </c>
      <c r="B290" s="37" t="s">
        <v>283</v>
      </c>
      <c r="C290" s="130" t="s">
        <v>41</v>
      </c>
      <c r="D290" s="37" t="s">
        <v>262</v>
      </c>
      <c r="E290" s="146" t="s">
        <v>207</v>
      </c>
      <c r="F290" s="38" t="s">
        <v>25</v>
      </c>
      <c r="G290" s="126">
        <v>40000</v>
      </c>
      <c r="H290" s="126">
        <v>442.65</v>
      </c>
      <c r="I290" s="126">
        <f t="shared" si="176"/>
        <v>1148</v>
      </c>
      <c r="J290" s="126">
        <f t="shared" si="177"/>
        <v>2839.9999999999995</v>
      </c>
      <c r="K290" s="126">
        <f t="shared" si="178"/>
        <v>460</v>
      </c>
      <c r="L290" s="126">
        <f t="shared" si="179"/>
        <v>1216</v>
      </c>
      <c r="M290" s="126">
        <f t="shared" si="180"/>
        <v>2836</v>
      </c>
      <c r="N290" s="126"/>
      <c r="O290" s="126">
        <v>25</v>
      </c>
      <c r="P290" s="126"/>
      <c r="Q290" s="126">
        <f t="shared" si="181"/>
        <v>2831.65</v>
      </c>
      <c r="R290" s="126">
        <f t="shared" si="182"/>
        <v>6136</v>
      </c>
      <c r="S290" s="126">
        <f t="shared" si="183"/>
        <v>37168.35</v>
      </c>
    </row>
    <row r="291" spans="1:23" s="11" customFormat="1" ht="21" x14ac:dyDescent="0.35">
      <c r="A291" s="47">
        <v>224</v>
      </c>
      <c r="B291" s="37" t="s">
        <v>277</v>
      </c>
      <c r="C291" s="130" t="s">
        <v>41</v>
      </c>
      <c r="D291" s="37" t="s">
        <v>262</v>
      </c>
      <c r="E291" s="146" t="s">
        <v>207</v>
      </c>
      <c r="F291" s="38" t="s">
        <v>25</v>
      </c>
      <c r="G291" s="126">
        <v>37000</v>
      </c>
      <c r="H291" s="126">
        <v>19.25</v>
      </c>
      <c r="I291" s="126">
        <f t="shared" si="176"/>
        <v>1061.9000000000001</v>
      </c>
      <c r="J291" s="126">
        <f t="shared" si="177"/>
        <v>2626.9999999999995</v>
      </c>
      <c r="K291" s="126">
        <f t="shared" si="178"/>
        <v>425.5</v>
      </c>
      <c r="L291" s="126">
        <f t="shared" si="179"/>
        <v>1124.8</v>
      </c>
      <c r="M291" s="126">
        <f t="shared" si="180"/>
        <v>2623.3</v>
      </c>
      <c r="N291" s="126"/>
      <c r="O291" s="126">
        <v>25</v>
      </c>
      <c r="P291" s="126">
        <v>2015.3</v>
      </c>
      <c r="Q291" s="126">
        <f t="shared" si="181"/>
        <v>4246.25</v>
      </c>
      <c r="R291" s="126">
        <f t="shared" si="182"/>
        <v>5675.7999999999993</v>
      </c>
      <c r="S291" s="126">
        <f t="shared" si="183"/>
        <v>32753.75</v>
      </c>
    </row>
    <row r="292" spans="1:23" s="11" customFormat="1" ht="21" x14ac:dyDescent="0.35">
      <c r="A292" s="47">
        <v>225</v>
      </c>
      <c r="B292" s="37" t="s">
        <v>313</v>
      </c>
      <c r="C292" s="130" t="s">
        <v>41</v>
      </c>
      <c r="D292" s="37" t="s">
        <v>262</v>
      </c>
      <c r="E292" s="146" t="s">
        <v>207</v>
      </c>
      <c r="F292" s="38" t="s">
        <v>25</v>
      </c>
      <c r="G292" s="126">
        <v>45000</v>
      </c>
      <c r="H292" s="126">
        <v>1148.33</v>
      </c>
      <c r="I292" s="126">
        <f t="shared" si="176"/>
        <v>1291.5</v>
      </c>
      <c r="J292" s="126">
        <f t="shared" si="177"/>
        <v>3194.9999999999995</v>
      </c>
      <c r="K292" s="126">
        <f t="shared" si="178"/>
        <v>517.5</v>
      </c>
      <c r="L292" s="126">
        <f t="shared" si="179"/>
        <v>1368</v>
      </c>
      <c r="M292" s="126">
        <f t="shared" si="180"/>
        <v>3190.5</v>
      </c>
      <c r="N292" s="126"/>
      <c r="O292" s="126">
        <v>25</v>
      </c>
      <c r="P292" s="126"/>
      <c r="Q292" s="126">
        <f t="shared" si="181"/>
        <v>3832.83</v>
      </c>
      <c r="R292" s="126">
        <f t="shared" si="182"/>
        <v>6903</v>
      </c>
      <c r="S292" s="126">
        <f t="shared" si="183"/>
        <v>41167.17</v>
      </c>
    </row>
    <row r="293" spans="1:23" s="11" customFormat="1" ht="21" x14ac:dyDescent="0.35">
      <c r="A293" s="47">
        <v>226</v>
      </c>
      <c r="B293" s="37" t="s">
        <v>312</v>
      </c>
      <c r="C293" s="130" t="s">
        <v>41</v>
      </c>
      <c r="D293" s="37" t="s">
        <v>262</v>
      </c>
      <c r="E293" s="146" t="s">
        <v>207</v>
      </c>
      <c r="F293" s="38" t="s">
        <v>25</v>
      </c>
      <c r="G293" s="126">
        <v>35000</v>
      </c>
      <c r="H293" s="126"/>
      <c r="I293" s="126">
        <f t="shared" si="176"/>
        <v>1004.5</v>
      </c>
      <c r="J293" s="126">
        <f t="shared" si="177"/>
        <v>2485</v>
      </c>
      <c r="K293" s="126">
        <f t="shared" si="178"/>
        <v>402.5</v>
      </c>
      <c r="L293" s="126">
        <f t="shared" si="179"/>
        <v>1064</v>
      </c>
      <c r="M293" s="126">
        <f t="shared" si="180"/>
        <v>2481.5</v>
      </c>
      <c r="N293" s="126"/>
      <c r="O293" s="126">
        <v>25</v>
      </c>
      <c r="P293" s="126"/>
      <c r="Q293" s="126">
        <f t="shared" si="181"/>
        <v>2093.5</v>
      </c>
      <c r="R293" s="126">
        <f t="shared" si="182"/>
        <v>5369</v>
      </c>
      <c r="S293" s="126">
        <f t="shared" si="183"/>
        <v>32906.5</v>
      </c>
    </row>
    <row r="294" spans="1:23" s="11" customFormat="1" ht="21" x14ac:dyDescent="0.35">
      <c r="A294" s="47">
        <v>227</v>
      </c>
      <c r="B294" s="37" t="s">
        <v>311</v>
      </c>
      <c r="C294" s="130" t="s">
        <v>41</v>
      </c>
      <c r="D294" s="37" t="s">
        <v>44</v>
      </c>
      <c r="E294" s="146" t="s">
        <v>207</v>
      </c>
      <c r="F294" s="38" t="s">
        <v>25</v>
      </c>
      <c r="G294" s="126">
        <v>32000</v>
      </c>
      <c r="H294" s="126"/>
      <c r="I294" s="126">
        <f t="shared" si="176"/>
        <v>918.4</v>
      </c>
      <c r="J294" s="126">
        <f t="shared" si="177"/>
        <v>2272</v>
      </c>
      <c r="K294" s="126">
        <f t="shared" si="178"/>
        <v>368</v>
      </c>
      <c r="L294" s="126">
        <f t="shared" si="179"/>
        <v>972.8</v>
      </c>
      <c r="M294" s="126">
        <f t="shared" si="180"/>
        <v>2268.8000000000002</v>
      </c>
      <c r="N294" s="126"/>
      <c r="O294" s="126">
        <v>25</v>
      </c>
      <c r="P294" s="126"/>
      <c r="Q294" s="126">
        <f t="shared" si="181"/>
        <v>1916.1999999999998</v>
      </c>
      <c r="R294" s="126">
        <f t="shared" si="182"/>
        <v>4908.8</v>
      </c>
      <c r="S294" s="126">
        <f t="shared" si="183"/>
        <v>30083.8</v>
      </c>
    </row>
    <row r="295" spans="1:23" s="11" customFormat="1" ht="21.75" thickBot="1" x14ac:dyDescent="0.4">
      <c r="A295" s="141"/>
      <c r="B295" s="212" t="s">
        <v>26</v>
      </c>
      <c r="C295" s="212"/>
      <c r="D295" s="212"/>
      <c r="E295" s="213"/>
      <c r="F295" s="38"/>
      <c r="G295" s="143">
        <f t="shared" ref="G295:S295" si="184">SUM(G289:G294)</f>
        <v>229000</v>
      </c>
      <c r="H295" s="143">
        <f t="shared" si="184"/>
        <v>2052.88</v>
      </c>
      <c r="I295" s="143">
        <f t="shared" si="184"/>
        <v>6572.2999999999993</v>
      </c>
      <c r="J295" s="143">
        <f t="shared" si="184"/>
        <v>16258.999999999998</v>
      </c>
      <c r="K295" s="143">
        <f t="shared" si="184"/>
        <v>2633.5</v>
      </c>
      <c r="L295" s="143">
        <f t="shared" si="184"/>
        <v>6961.6</v>
      </c>
      <c r="M295" s="143">
        <f t="shared" si="184"/>
        <v>16236.099999999999</v>
      </c>
      <c r="N295" s="143">
        <f t="shared" si="184"/>
        <v>0</v>
      </c>
      <c r="O295" s="143">
        <f t="shared" si="184"/>
        <v>150</v>
      </c>
      <c r="P295" s="143">
        <f t="shared" si="184"/>
        <v>2015.3</v>
      </c>
      <c r="Q295" s="143">
        <f t="shared" si="184"/>
        <v>17752.079999999998</v>
      </c>
      <c r="R295" s="143">
        <f t="shared" si="184"/>
        <v>35128.6</v>
      </c>
      <c r="S295" s="143">
        <f t="shared" si="184"/>
        <v>211247.91999999998</v>
      </c>
    </row>
    <row r="296" spans="1:23" s="11" customFormat="1" ht="31.5" x14ac:dyDescent="0.2">
      <c r="A296" s="219" t="s">
        <v>364</v>
      </c>
      <c r="B296" s="220"/>
      <c r="C296" s="220"/>
      <c r="D296" s="220"/>
      <c r="E296" s="220"/>
      <c r="F296" s="220"/>
      <c r="G296" s="220"/>
      <c r="H296" s="220"/>
      <c r="I296" s="220"/>
      <c r="J296" s="220"/>
      <c r="K296" s="220"/>
      <c r="L296" s="220"/>
      <c r="M296" s="220"/>
      <c r="N296" s="220"/>
      <c r="O296" s="220"/>
      <c r="P296" s="220"/>
      <c r="Q296" s="220"/>
      <c r="R296" s="220"/>
      <c r="S296" s="221"/>
    </row>
    <row r="297" spans="1:23" s="11" customFormat="1" ht="21" x14ac:dyDescent="0.35">
      <c r="A297" s="47">
        <v>228</v>
      </c>
      <c r="B297" s="37" t="s">
        <v>363</v>
      </c>
      <c r="C297" s="130" t="s">
        <v>41</v>
      </c>
      <c r="D297" s="37" t="s">
        <v>362</v>
      </c>
      <c r="E297" s="37" t="s">
        <v>44</v>
      </c>
      <c r="F297" s="38" t="s">
        <v>25</v>
      </c>
      <c r="G297" s="126">
        <v>32000</v>
      </c>
      <c r="H297" s="126"/>
      <c r="I297" s="126">
        <f>+G297*2.87%</f>
        <v>918.4</v>
      </c>
      <c r="J297" s="126">
        <f>+G297*7.1%</f>
        <v>2272</v>
      </c>
      <c r="K297" s="126">
        <f>G297*1.15%</f>
        <v>368</v>
      </c>
      <c r="L297" s="126">
        <f>G297*3.04%</f>
        <v>972.8</v>
      </c>
      <c r="M297" s="126">
        <f>G297*7.09%</f>
        <v>2268.8000000000002</v>
      </c>
      <c r="N297" s="126"/>
      <c r="O297" s="126">
        <v>25</v>
      </c>
      <c r="P297" s="126"/>
      <c r="Q297" s="126">
        <f>H297+I297+L297+N297+P297+O297</f>
        <v>1916.1999999999998</v>
      </c>
      <c r="R297" s="126">
        <f>J297+K297+M297</f>
        <v>4908.8</v>
      </c>
      <c r="S297" s="126">
        <f>G297-Q297</f>
        <v>30083.8</v>
      </c>
    </row>
    <row r="298" spans="1:23" s="1" customFormat="1" ht="21" x14ac:dyDescent="0.2">
      <c r="A298" s="47">
        <v>229</v>
      </c>
      <c r="B298" s="160" t="s">
        <v>365</v>
      </c>
      <c r="C298" s="159" t="s">
        <v>41</v>
      </c>
      <c r="D298" s="159" t="s">
        <v>362</v>
      </c>
      <c r="E298" s="160" t="s">
        <v>100</v>
      </c>
      <c r="F298" s="159" t="s">
        <v>269</v>
      </c>
      <c r="G298" s="159">
        <v>55000</v>
      </c>
      <c r="H298" s="160">
        <v>2559.6799999999998</v>
      </c>
      <c r="I298" s="159">
        <f>G298*2.87/100</f>
        <v>1578.5</v>
      </c>
      <c r="J298" s="159">
        <f>G298*7.1/100</f>
        <v>3905</v>
      </c>
      <c r="K298" s="160">
        <f>G298*1.15/100</f>
        <v>632.49999999999989</v>
      </c>
      <c r="L298" s="159">
        <f>G298*3.04/100</f>
        <v>1672</v>
      </c>
      <c r="M298" s="159">
        <f>G298*7.09/100</f>
        <v>3899.5</v>
      </c>
      <c r="N298" s="160"/>
      <c r="O298" s="159">
        <v>25</v>
      </c>
      <c r="P298" s="159">
        <v>18368</v>
      </c>
      <c r="Q298" s="160">
        <f>H298+I298+L298+N298+P298+O298</f>
        <v>24203.18</v>
      </c>
      <c r="R298" s="159">
        <f>J298+K298+M298</f>
        <v>8437</v>
      </c>
      <c r="S298" s="159">
        <f>G298-Q298</f>
        <v>30796.82</v>
      </c>
      <c r="T298" s="11"/>
      <c r="U298" s="11"/>
      <c r="V298" s="11"/>
      <c r="W298" s="3"/>
    </row>
    <row r="299" spans="1:23" s="1" customFormat="1" ht="21" x14ac:dyDescent="0.2">
      <c r="A299" s="47">
        <v>230</v>
      </c>
      <c r="B299" s="160" t="s">
        <v>368</v>
      </c>
      <c r="C299" s="159" t="s">
        <v>41</v>
      </c>
      <c r="D299" s="159" t="s">
        <v>367</v>
      </c>
      <c r="E299" s="159" t="s">
        <v>366</v>
      </c>
      <c r="F299" s="159" t="s">
        <v>269</v>
      </c>
      <c r="G299" s="159">
        <v>55000</v>
      </c>
      <c r="H299" s="160">
        <v>2559.6799999999998</v>
      </c>
      <c r="I299" s="159">
        <f>G299*2.87/100</f>
        <v>1578.5</v>
      </c>
      <c r="J299" s="160">
        <f>G299*7.1/100</f>
        <v>3905</v>
      </c>
      <c r="K299" s="159">
        <f>G299*1.15/100</f>
        <v>632.49999999999989</v>
      </c>
      <c r="L299" s="159">
        <f>G299*3.04/100</f>
        <v>1672</v>
      </c>
      <c r="M299" s="159">
        <f>G299*7.09/100</f>
        <v>3899.5</v>
      </c>
      <c r="N299" s="160"/>
      <c r="O299" s="159">
        <v>25</v>
      </c>
      <c r="P299" s="159">
        <v>15290.22</v>
      </c>
      <c r="Q299" s="159">
        <f>H299+I299+L299+N299+P299+O299</f>
        <v>21125.4</v>
      </c>
      <c r="R299" s="160">
        <f>J299+K299+M299</f>
        <v>8437</v>
      </c>
      <c r="S299" s="159">
        <f>G299-Q299</f>
        <v>33874.6</v>
      </c>
      <c r="T299" s="11"/>
      <c r="U299" s="11"/>
      <c r="V299" s="11"/>
      <c r="W299" s="3"/>
    </row>
    <row r="300" spans="1:23" s="11" customFormat="1" ht="21.75" thickBot="1" x14ac:dyDescent="0.4">
      <c r="A300" s="158"/>
      <c r="B300" s="214" t="s">
        <v>26</v>
      </c>
      <c r="C300" s="214"/>
      <c r="D300" s="214"/>
      <c r="E300" s="215"/>
      <c r="F300" s="131"/>
      <c r="G300" s="157">
        <f>SUM(G297:G299)</f>
        <v>142000</v>
      </c>
      <c r="H300" s="157">
        <f>SUM(H297:H299)</f>
        <v>5119.3599999999997</v>
      </c>
      <c r="I300" s="157">
        <f t="shared" ref="I300:S300" si="185">SUM(I297:I299)</f>
        <v>4075.4</v>
      </c>
      <c r="J300" s="157">
        <f t="shared" si="185"/>
        <v>10082</v>
      </c>
      <c r="K300" s="157">
        <f t="shared" si="185"/>
        <v>1632.9999999999998</v>
      </c>
      <c r="L300" s="157">
        <f t="shared" si="185"/>
        <v>4316.8</v>
      </c>
      <c r="M300" s="157">
        <f t="shared" si="185"/>
        <v>10067.799999999999</v>
      </c>
      <c r="N300" s="157">
        <f t="shared" si="185"/>
        <v>0</v>
      </c>
      <c r="O300" s="157">
        <f t="shared" si="185"/>
        <v>75</v>
      </c>
      <c r="P300" s="157">
        <f t="shared" si="185"/>
        <v>33658.22</v>
      </c>
      <c r="Q300" s="157">
        <f t="shared" si="185"/>
        <v>47244.78</v>
      </c>
      <c r="R300" s="157">
        <f t="shared" si="185"/>
        <v>21782.799999999999</v>
      </c>
      <c r="S300" s="157">
        <f t="shared" si="185"/>
        <v>94755.22</v>
      </c>
    </row>
    <row r="301" spans="1:23" s="11" customFormat="1" ht="31.5" x14ac:dyDescent="0.2">
      <c r="A301" s="219" t="s">
        <v>356</v>
      </c>
      <c r="B301" s="220"/>
      <c r="C301" s="220"/>
      <c r="D301" s="220"/>
      <c r="E301" s="220"/>
      <c r="F301" s="220"/>
      <c r="G301" s="220"/>
      <c r="H301" s="220"/>
      <c r="I301" s="220"/>
      <c r="J301" s="220"/>
      <c r="K301" s="220"/>
      <c r="L301" s="220"/>
      <c r="M301" s="220"/>
      <c r="N301" s="220"/>
      <c r="O301" s="220"/>
      <c r="P301" s="220"/>
      <c r="Q301" s="220"/>
      <c r="R301" s="220"/>
      <c r="S301" s="221"/>
    </row>
    <row r="302" spans="1:23" s="11" customFormat="1" ht="21" x14ac:dyDescent="0.35">
      <c r="A302" s="47">
        <v>231</v>
      </c>
      <c r="B302" s="37" t="s">
        <v>361</v>
      </c>
      <c r="C302" s="130" t="s">
        <v>40</v>
      </c>
      <c r="D302" s="37" t="s">
        <v>356</v>
      </c>
      <c r="E302" s="37" t="s">
        <v>261</v>
      </c>
      <c r="F302" s="38" t="s">
        <v>25</v>
      </c>
      <c r="G302" s="126">
        <v>30000</v>
      </c>
      <c r="H302" s="126"/>
      <c r="I302" s="126">
        <f>+G302*2.87%</f>
        <v>861</v>
      </c>
      <c r="J302" s="126">
        <f>+G302*7.1%</f>
        <v>2130</v>
      </c>
      <c r="K302" s="126">
        <f>G302*1.15%</f>
        <v>345</v>
      </c>
      <c r="L302" s="126">
        <f>G302*3.04%</f>
        <v>912</v>
      </c>
      <c r="M302" s="126">
        <f>G302*7.09%</f>
        <v>2127</v>
      </c>
      <c r="N302" s="126"/>
      <c r="O302" s="126">
        <v>25</v>
      </c>
      <c r="P302" s="126">
        <v>5320.8</v>
      </c>
      <c r="Q302" s="126">
        <f>H302+I302+L302+N302+P302+O302</f>
        <v>7118.8</v>
      </c>
      <c r="R302" s="126">
        <f>J302+K302+M302</f>
        <v>4602</v>
      </c>
      <c r="S302" s="126">
        <f>G302-Q302</f>
        <v>22881.200000000001</v>
      </c>
    </row>
    <row r="303" spans="1:23" s="11" customFormat="1" ht="21" x14ac:dyDescent="0.35">
      <c r="A303" s="47">
        <v>232</v>
      </c>
      <c r="B303" s="37" t="s">
        <v>360</v>
      </c>
      <c r="C303" s="130" t="s">
        <v>41</v>
      </c>
      <c r="D303" s="37" t="s">
        <v>356</v>
      </c>
      <c r="E303" s="37" t="s">
        <v>207</v>
      </c>
      <c r="F303" s="38" t="s">
        <v>25</v>
      </c>
      <c r="G303" s="126">
        <v>40000</v>
      </c>
      <c r="H303" s="126">
        <v>442.65</v>
      </c>
      <c r="I303" s="126">
        <f>+G303*2.87%</f>
        <v>1148</v>
      </c>
      <c r="J303" s="126">
        <f>+G303*7.1%</f>
        <v>2839.9999999999995</v>
      </c>
      <c r="K303" s="126">
        <f>G303*1.15%</f>
        <v>460</v>
      </c>
      <c r="L303" s="126">
        <f>G303*3.04%</f>
        <v>1216</v>
      </c>
      <c r="M303" s="126">
        <f>G303*7.09%</f>
        <v>2836</v>
      </c>
      <c r="N303" s="126"/>
      <c r="O303" s="126">
        <v>25</v>
      </c>
      <c r="P303" s="126"/>
      <c r="Q303" s="126">
        <f>H303+I303+L303+N303+P303+O303</f>
        <v>2831.65</v>
      </c>
      <c r="R303" s="126">
        <f>J303+K303+M303</f>
        <v>6136</v>
      </c>
      <c r="S303" s="126">
        <f>G303-Q303</f>
        <v>37168.35</v>
      </c>
    </row>
    <row r="304" spans="1:23" s="11" customFormat="1" ht="21" x14ac:dyDescent="0.35">
      <c r="A304" s="47">
        <v>233</v>
      </c>
      <c r="B304" s="37" t="s">
        <v>359</v>
      </c>
      <c r="C304" s="130" t="s">
        <v>41</v>
      </c>
      <c r="D304" s="37" t="s">
        <v>356</v>
      </c>
      <c r="E304" s="37" t="s">
        <v>207</v>
      </c>
      <c r="F304" s="38" t="s">
        <v>25</v>
      </c>
      <c r="G304" s="126">
        <v>35000</v>
      </c>
      <c r="H304" s="126"/>
      <c r="I304" s="126">
        <f>+G304*2.87%</f>
        <v>1004.5</v>
      </c>
      <c r="J304" s="126">
        <f>+G304*7.1%</f>
        <v>2485</v>
      </c>
      <c r="K304" s="126">
        <f>G304*1.15%</f>
        <v>402.5</v>
      </c>
      <c r="L304" s="126">
        <f>G304*3.04%</f>
        <v>1064</v>
      </c>
      <c r="M304" s="126">
        <f>G304*7.09%</f>
        <v>2481.5</v>
      </c>
      <c r="N304" s="126"/>
      <c r="O304" s="126">
        <v>25</v>
      </c>
      <c r="P304" s="126"/>
      <c r="Q304" s="126">
        <f>H304+I304+L304+N304+P304+O304</f>
        <v>2093.5</v>
      </c>
      <c r="R304" s="126">
        <f>J304+K304+M304</f>
        <v>5369</v>
      </c>
      <c r="S304" s="126">
        <f>G304-Q304</f>
        <v>32906.5</v>
      </c>
    </row>
    <row r="305" spans="1:22" s="11" customFormat="1" ht="21" x14ac:dyDescent="0.35">
      <c r="A305" s="47">
        <v>234</v>
      </c>
      <c r="B305" s="37" t="s">
        <v>358</v>
      </c>
      <c r="C305" s="130" t="s">
        <v>41</v>
      </c>
      <c r="D305" s="37" t="s">
        <v>356</v>
      </c>
      <c r="E305" s="37" t="s">
        <v>141</v>
      </c>
      <c r="F305" s="38" t="s">
        <v>25</v>
      </c>
      <c r="G305" s="126">
        <v>21800</v>
      </c>
      <c r="H305" s="126"/>
      <c r="I305" s="126">
        <f>+G305*2.87%</f>
        <v>625.66</v>
      </c>
      <c r="J305" s="126">
        <f>+G305*7.1%</f>
        <v>1547.8</v>
      </c>
      <c r="K305" s="126">
        <f>G305*1.15%</f>
        <v>250.7</v>
      </c>
      <c r="L305" s="126">
        <f>G305*3.04%</f>
        <v>662.72</v>
      </c>
      <c r="M305" s="126">
        <f>G305*7.09%</f>
        <v>1545.6200000000001</v>
      </c>
      <c r="N305" s="126"/>
      <c r="O305" s="126">
        <v>25</v>
      </c>
      <c r="P305" s="126"/>
      <c r="Q305" s="126">
        <f>H305+I305+L305+N305+P305+O305</f>
        <v>1313.38</v>
      </c>
      <c r="R305" s="126">
        <f>J305+K305+M305</f>
        <v>3344.12</v>
      </c>
      <c r="S305" s="126">
        <f>G305-Q305</f>
        <v>20486.62</v>
      </c>
    </row>
    <row r="306" spans="1:22" s="11" customFormat="1" ht="21" x14ac:dyDescent="0.35">
      <c r="A306" s="47">
        <v>235</v>
      </c>
      <c r="B306" s="37" t="s">
        <v>357</v>
      </c>
      <c r="C306" s="130" t="s">
        <v>41</v>
      </c>
      <c r="D306" s="37" t="s">
        <v>356</v>
      </c>
      <c r="E306" s="37" t="s">
        <v>256</v>
      </c>
      <c r="F306" s="38" t="s">
        <v>25</v>
      </c>
      <c r="G306" s="126">
        <v>20000</v>
      </c>
      <c r="H306" s="126"/>
      <c r="I306" s="126">
        <f>+G306*2.87%</f>
        <v>574</v>
      </c>
      <c r="J306" s="126">
        <f>+G306*7.1%</f>
        <v>1419.9999999999998</v>
      </c>
      <c r="K306" s="126">
        <f>G306*1.15%</f>
        <v>230</v>
      </c>
      <c r="L306" s="126">
        <f>G306*3.04%</f>
        <v>608</v>
      </c>
      <c r="M306" s="126">
        <f>G306*7.09%</f>
        <v>1418</v>
      </c>
      <c r="N306" s="126"/>
      <c r="O306" s="126">
        <v>25</v>
      </c>
      <c r="P306" s="126"/>
      <c r="Q306" s="126">
        <f>H306+I306+L306+N306+P306+O306</f>
        <v>1207</v>
      </c>
      <c r="R306" s="126">
        <f>J306+K306+M306</f>
        <v>3068</v>
      </c>
      <c r="S306" s="126">
        <f>G306-Q306</f>
        <v>18793</v>
      </c>
    </row>
    <row r="307" spans="1:22" s="11" customFormat="1" ht="21.75" thickBot="1" x14ac:dyDescent="0.4">
      <c r="A307" s="158"/>
      <c r="B307" s="214" t="s">
        <v>26</v>
      </c>
      <c r="C307" s="214"/>
      <c r="D307" s="214"/>
      <c r="E307" s="215"/>
      <c r="F307" s="131"/>
      <c r="G307" s="157">
        <f>SUM(G302:G306)</f>
        <v>146800</v>
      </c>
      <c r="H307" s="157">
        <f t="shared" ref="H307:S307" si="186">SUM(H302:H306)</f>
        <v>442.65</v>
      </c>
      <c r="I307" s="157">
        <f t="shared" si="186"/>
        <v>4213.16</v>
      </c>
      <c r="J307" s="157">
        <f t="shared" si="186"/>
        <v>10422.799999999999</v>
      </c>
      <c r="K307" s="157">
        <f t="shared" si="186"/>
        <v>1688.2</v>
      </c>
      <c r="L307" s="157">
        <f t="shared" si="186"/>
        <v>4462.72</v>
      </c>
      <c r="M307" s="157">
        <f t="shared" si="186"/>
        <v>10408.120000000001</v>
      </c>
      <c r="N307" s="157">
        <f t="shared" si="186"/>
        <v>0</v>
      </c>
      <c r="O307" s="157">
        <f t="shared" si="186"/>
        <v>125</v>
      </c>
      <c r="P307" s="157">
        <f t="shared" si="186"/>
        <v>5320.8</v>
      </c>
      <c r="Q307" s="157">
        <f t="shared" si="186"/>
        <v>14564.330000000002</v>
      </c>
      <c r="R307" s="157">
        <f>SUM(R302:R306)</f>
        <v>22519.119999999999</v>
      </c>
      <c r="S307" s="157">
        <f t="shared" si="186"/>
        <v>132235.66999999998</v>
      </c>
    </row>
    <row r="308" spans="1:22" s="18" customFormat="1" ht="34.5" customHeight="1" thickBot="1" x14ac:dyDescent="0.25">
      <c r="A308" s="153"/>
      <c r="B308" s="206" t="s">
        <v>20</v>
      </c>
      <c r="C308" s="207"/>
      <c r="D308" s="207"/>
      <c r="E308" s="207"/>
      <c r="F308" s="208"/>
      <c r="G308" s="132">
        <f t="shared" ref="G308:S308" si="187">SUM(G22+G28+G32+G50+G57+G68+G73+G76+G93+G102+G118+G123+G131+G148+G180+G188+G195+G208+G233+G237+G242+G246+G261+G264+G268+G271+G276+G287+G295+G307+G300)</f>
        <v>10650150</v>
      </c>
      <c r="H308" s="132">
        <f t="shared" si="187"/>
        <v>514426.77</v>
      </c>
      <c r="I308" s="132">
        <f t="shared" si="187"/>
        <v>305659.30499999993</v>
      </c>
      <c r="J308" s="132">
        <f t="shared" si="187"/>
        <v>756160.65</v>
      </c>
      <c r="K308" s="132">
        <f t="shared" si="187"/>
        <v>122469.72499999999</v>
      </c>
      <c r="L308" s="132">
        <f t="shared" si="187"/>
        <v>323057.6999999999</v>
      </c>
      <c r="M308" s="132">
        <f t="shared" si="187"/>
        <v>742621.63499999989</v>
      </c>
      <c r="N308" s="132">
        <f t="shared" si="187"/>
        <v>65187.479999999981</v>
      </c>
      <c r="O308" s="132">
        <f t="shared" si="187"/>
        <v>5875</v>
      </c>
      <c r="P308" s="132">
        <f t="shared" si="187"/>
        <v>460059.14</v>
      </c>
      <c r="Q308" s="132">
        <f t="shared" si="187"/>
        <v>1674265.4650000005</v>
      </c>
      <c r="R308" s="132">
        <f t="shared" si="187"/>
        <v>1684953.8300000005</v>
      </c>
      <c r="S308" s="132">
        <f t="shared" si="187"/>
        <v>8975884.4949999992</v>
      </c>
      <c r="T308" s="11"/>
      <c r="U308" s="11"/>
      <c r="V308" s="11"/>
    </row>
    <row r="309" spans="1:22" s="11" customFormat="1" ht="24" hidden="1" customHeight="1" thickBot="1" x14ac:dyDescent="0.25">
      <c r="A309" s="133"/>
      <c r="B309" s="49"/>
      <c r="C309" s="49"/>
      <c r="D309" s="49" t="e">
        <f>SUM(#REF!)</f>
        <v>#REF!</v>
      </c>
      <c r="E309" s="49"/>
      <c r="F309" s="113"/>
      <c r="G309" s="79"/>
      <c r="H309" s="114"/>
      <c r="I309" s="115"/>
      <c r="J309" s="79"/>
      <c r="K309" s="36"/>
      <c r="L309" s="79"/>
      <c r="M309" s="79"/>
      <c r="N309" s="79"/>
      <c r="O309" s="79"/>
      <c r="P309" s="79"/>
      <c r="Q309" s="85"/>
      <c r="R309" s="101"/>
      <c r="S309" s="152"/>
    </row>
    <row r="310" spans="1:22" s="11" customFormat="1" ht="24" hidden="1" customHeight="1" x14ac:dyDescent="0.2">
      <c r="A310" s="116">
        <f>SUM(A11:A309)</f>
        <v>27730</v>
      </c>
      <c r="B310" s="117"/>
      <c r="C310" s="117"/>
      <c r="D310" s="117"/>
      <c r="E310" s="80"/>
      <c r="F310" s="80"/>
      <c r="G310" s="80"/>
      <c r="H310" s="56"/>
      <c r="I310" s="79"/>
      <c r="J310" s="80" t="s">
        <v>35</v>
      </c>
      <c r="K310" s="79"/>
      <c r="L310" s="79"/>
      <c r="M310" s="36"/>
      <c r="N310" s="80"/>
      <c r="O310" s="80"/>
      <c r="P310" s="80"/>
      <c r="Q310" s="41"/>
      <c r="R310" s="92"/>
      <c r="S310" s="92"/>
    </row>
    <row r="311" spans="1:22" s="11" customFormat="1" ht="24" hidden="1" customHeight="1" x14ac:dyDescent="0.2">
      <c r="A311" s="118"/>
      <c r="B311" s="117"/>
      <c r="C311" s="117"/>
      <c r="D311" s="117"/>
      <c r="E311" s="80"/>
      <c r="F311" s="80"/>
      <c r="G311" s="80"/>
      <c r="H311" s="56"/>
      <c r="I311" s="79"/>
      <c r="J311" s="80"/>
      <c r="K311" s="79"/>
      <c r="L311" s="79"/>
      <c r="M311" s="36"/>
      <c r="N311" s="80"/>
      <c r="O311" s="80"/>
      <c r="P311" s="80"/>
      <c r="Q311" s="51"/>
      <c r="R311" s="111"/>
      <c r="S311" s="111"/>
    </row>
    <row r="312" spans="1:22" s="18" customFormat="1" ht="24" customHeight="1" x14ac:dyDescent="0.2">
      <c r="A312" s="150" t="s">
        <v>2</v>
      </c>
      <c r="B312" s="117"/>
      <c r="C312" s="117"/>
      <c r="D312" s="117"/>
      <c r="E312" s="80"/>
      <c r="F312" s="80"/>
      <c r="G312" s="36"/>
      <c r="H312" s="79" t="s">
        <v>28</v>
      </c>
      <c r="I312" s="79"/>
      <c r="J312" s="79"/>
      <c r="K312" s="79"/>
      <c r="L312" s="79"/>
      <c r="M312" s="36"/>
      <c r="N312" s="79"/>
      <c r="O312" s="79"/>
      <c r="P312" s="79"/>
      <c r="Q312" s="79"/>
      <c r="R312" s="79"/>
      <c r="S312" s="79"/>
      <c r="U312" s="11"/>
      <c r="V312" s="11"/>
    </row>
    <row r="313" spans="1:22" s="18" customFormat="1" ht="24" customHeight="1" x14ac:dyDescent="0.2">
      <c r="A313" s="80" t="s">
        <v>36</v>
      </c>
      <c r="B313" s="117"/>
      <c r="C313" s="117"/>
      <c r="D313" s="117"/>
      <c r="E313" s="80"/>
      <c r="F313" s="80"/>
      <c r="G313" s="80"/>
      <c r="H313" s="119" t="s">
        <v>28</v>
      </c>
      <c r="I313" s="109"/>
      <c r="J313" s="106"/>
      <c r="K313" s="107"/>
      <c r="L313" s="108"/>
      <c r="M313" s="108"/>
      <c r="N313" s="36"/>
      <c r="O313" s="36"/>
      <c r="P313" s="36"/>
      <c r="Q313" s="36" t="s">
        <v>32</v>
      </c>
      <c r="R313" s="79"/>
      <c r="S313" s="36"/>
      <c r="U313" s="11"/>
      <c r="V313" s="11"/>
    </row>
    <row r="314" spans="1:22" s="18" customFormat="1" ht="24" customHeight="1" x14ac:dyDescent="0.2">
      <c r="A314" s="80" t="s">
        <v>33</v>
      </c>
      <c r="B314" s="117"/>
      <c r="C314" s="117"/>
      <c r="D314" s="117"/>
      <c r="E314" s="80"/>
      <c r="F314" s="80"/>
      <c r="G314" s="80"/>
      <c r="H314" s="119"/>
      <c r="I314" s="109"/>
      <c r="J314" s="106"/>
      <c r="K314" s="107"/>
      <c r="L314" s="108"/>
      <c r="N314" s="108"/>
      <c r="O314" s="36"/>
      <c r="P314" s="36"/>
    </row>
    <row r="315" spans="1:22" s="18" customFormat="1" ht="24" customHeight="1" x14ac:dyDescent="0.2">
      <c r="A315" s="80" t="s">
        <v>34</v>
      </c>
      <c r="B315" s="117"/>
      <c r="C315" s="117"/>
      <c r="D315" s="117"/>
      <c r="E315" s="80"/>
      <c r="F315" s="117"/>
      <c r="G315" s="117"/>
      <c r="H315" s="110" t="s">
        <v>28</v>
      </c>
      <c r="I315" s="109"/>
      <c r="Q315" s="79"/>
    </row>
    <row r="316" spans="1:22" s="11" customFormat="1" ht="24" customHeight="1" x14ac:dyDescent="0.2">
      <c r="A316" s="80" t="s">
        <v>291</v>
      </c>
      <c r="B316" s="80"/>
      <c r="C316" s="80"/>
      <c r="D316" s="80"/>
      <c r="E316" s="80"/>
      <c r="F316" s="80"/>
      <c r="G316" s="80"/>
      <c r="H316" s="80"/>
      <c r="I316" s="109"/>
      <c r="J316" s="138" t="s">
        <v>404</v>
      </c>
      <c r="K316" s="148"/>
      <c r="L316" s="36"/>
      <c r="N316" s="171"/>
      <c r="O316" s="171"/>
      <c r="P316" s="171"/>
      <c r="Q316" s="79"/>
      <c r="R316" s="36"/>
      <c r="S316" s="79"/>
    </row>
    <row r="317" spans="1:22" s="11" customFormat="1" ht="24" customHeight="1" x14ac:dyDescent="0.2">
      <c r="A317" s="35"/>
      <c r="B317" s="57"/>
      <c r="C317" s="57"/>
      <c r="D317" s="57"/>
      <c r="E317" s="57"/>
      <c r="F317" s="57"/>
      <c r="G317" s="57"/>
      <c r="H317" s="57"/>
      <c r="I317" s="80"/>
      <c r="J317" s="110" t="s">
        <v>405</v>
      </c>
      <c r="K317" s="109"/>
      <c r="L317" s="36"/>
      <c r="N317" s="18"/>
      <c r="O317" s="36"/>
      <c r="P317" s="36"/>
      <c r="Q317" s="36"/>
      <c r="R317" s="36"/>
      <c r="S317" s="36"/>
    </row>
    <row r="318" spans="1:22" s="3" customFormat="1" ht="24" customHeight="1" x14ac:dyDescent="0.2">
      <c r="A318" s="57"/>
      <c r="B318" s="58"/>
      <c r="C318" s="58"/>
      <c r="D318" s="58"/>
      <c r="E318" s="59"/>
      <c r="F318" s="60"/>
      <c r="G318" s="60"/>
      <c r="H318" s="61"/>
      <c r="I318" s="57"/>
      <c r="N318" s="170"/>
      <c r="O318" s="36"/>
      <c r="P318" s="36"/>
      <c r="Q318" s="79"/>
      <c r="R318" s="36"/>
      <c r="S318" s="36"/>
    </row>
    <row r="319" spans="1:22" s="3" customFormat="1" ht="24" customHeight="1" x14ac:dyDescent="0.2">
      <c r="A319" s="57"/>
      <c r="B319" s="58"/>
      <c r="C319" s="58"/>
      <c r="D319" s="58"/>
      <c r="E319" s="59"/>
      <c r="F319" s="60"/>
      <c r="G319" s="60"/>
      <c r="H319" s="61"/>
      <c r="I319" s="62"/>
      <c r="M319" s="80"/>
      <c r="N319" s="170"/>
      <c r="O319" s="79"/>
      <c r="P319" s="79"/>
      <c r="Q319" s="79"/>
      <c r="R319" s="36"/>
      <c r="S319" s="36"/>
    </row>
    <row r="320" spans="1:22" s="3" customFormat="1" ht="24" customHeight="1" x14ac:dyDescent="0.2">
      <c r="A320" s="57"/>
      <c r="B320" s="58"/>
      <c r="C320" s="58"/>
      <c r="D320" s="58"/>
      <c r="E320" s="59"/>
      <c r="F320" s="60"/>
      <c r="G320" s="60"/>
      <c r="H320" s="61"/>
      <c r="I320" s="62"/>
      <c r="J320" s="110"/>
      <c r="K320" s="109"/>
      <c r="L320" s="36"/>
      <c r="M320" s="80"/>
      <c r="N320" s="36"/>
      <c r="O320" s="36"/>
      <c r="P320" s="79"/>
      <c r="Q320" s="79"/>
      <c r="R320" s="36"/>
      <c r="S320" s="36"/>
    </row>
    <row r="321" spans="1:19" s="3" customFormat="1" ht="24" customHeight="1" x14ac:dyDescent="0.2">
      <c r="A321" s="57"/>
      <c r="B321" s="58"/>
      <c r="C321" s="58"/>
      <c r="D321" s="58"/>
      <c r="E321" s="59"/>
      <c r="F321" s="60"/>
      <c r="G321" s="60"/>
      <c r="H321" s="61"/>
      <c r="I321" s="62"/>
      <c r="J321" s="110"/>
      <c r="K321" s="109"/>
      <c r="L321" s="36"/>
      <c r="M321" s="80"/>
      <c r="N321" s="36"/>
      <c r="O321" s="36"/>
      <c r="P321" s="79"/>
      <c r="Q321" s="79"/>
      <c r="R321" s="36"/>
      <c r="S321" s="36"/>
    </row>
    <row r="322" spans="1:19" s="3" customFormat="1" ht="122.25" customHeight="1" x14ac:dyDescent="0.2">
      <c r="A322" s="57"/>
      <c r="B322" s="58"/>
      <c r="C322" s="58"/>
      <c r="D322" s="58"/>
      <c r="E322" s="59"/>
      <c r="F322" s="60"/>
      <c r="G322" s="60"/>
      <c r="H322" s="61"/>
      <c r="I322" s="62"/>
      <c r="J322" s="110"/>
      <c r="K322" s="109"/>
      <c r="L322" s="36"/>
      <c r="M322" s="80"/>
      <c r="N322" s="36"/>
      <c r="O322" s="36"/>
      <c r="P322" s="79"/>
      <c r="Q322" s="79"/>
      <c r="R322" s="36"/>
      <c r="S322" s="36"/>
    </row>
    <row r="323" spans="1:19" s="3" customFormat="1" ht="24" customHeight="1" x14ac:dyDescent="0.2">
      <c r="A323" s="57"/>
      <c r="B323" s="58"/>
      <c r="C323" s="58"/>
      <c r="D323" s="58"/>
      <c r="E323" s="59"/>
      <c r="F323" s="60"/>
      <c r="G323" s="60"/>
      <c r="H323" s="61"/>
      <c r="I323" s="62"/>
      <c r="J323" s="110"/>
      <c r="K323" s="109"/>
      <c r="L323" s="36"/>
      <c r="M323" s="80"/>
      <c r="N323" s="36"/>
      <c r="O323" s="36"/>
      <c r="P323" s="79"/>
      <c r="Q323" s="79"/>
      <c r="R323" s="36"/>
      <c r="S323" s="36"/>
    </row>
    <row r="324" spans="1:19" s="3" customFormat="1" ht="24" customHeight="1" x14ac:dyDescent="0.2">
      <c r="A324" s="59"/>
      <c r="B324" s="58"/>
      <c r="C324" s="58"/>
      <c r="D324" s="58"/>
      <c r="E324" s="59"/>
      <c r="F324" s="60"/>
      <c r="G324" s="60"/>
      <c r="H324" s="61"/>
      <c r="I324" s="62"/>
      <c r="J324" s="63"/>
      <c r="K324" s="61"/>
      <c r="L324" s="63"/>
      <c r="M324" s="63"/>
      <c r="N324" s="63"/>
      <c r="O324" s="63"/>
      <c r="P324" s="69"/>
      <c r="Q324" s="156">
        <v>15412.6</v>
      </c>
      <c r="R324" s="154"/>
      <c r="S324" s="154"/>
    </row>
    <row r="325" spans="1:19" s="3" customFormat="1" ht="24" customHeight="1" x14ac:dyDescent="0.2">
      <c r="A325" s="59"/>
      <c r="B325" s="58"/>
      <c r="C325" s="58"/>
      <c r="D325" s="58"/>
      <c r="E325" s="59"/>
      <c r="F325" s="60"/>
      <c r="G325" s="64">
        <v>334500</v>
      </c>
      <c r="H325" s="62">
        <v>6014.3099999999995</v>
      </c>
      <c r="I325" s="62">
        <v>9600.15</v>
      </c>
      <c r="J325" s="62">
        <v>23749.5</v>
      </c>
      <c r="K325" s="62">
        <v>3444.1800000000003</v>
      </c>
      <c r="L325" s="62">
        <v>10168.800000000001</v>
      </c>
      <c r="M325" s="62">
        <v>23716.05</v>
      </c>
      <c r="N325" s="62">
        <v>4126.4799999999996</v>
      </c>
      <c r="O325" s="62"/>
      <c r="P325" s="72"/>
      <c r="Q325" s="86">
        <f>SUM(Q324:Q324)</f>
        <v>15412.6</v>
      </c>
      <c r="R325" s="93">
        <v>50909.73</v>
      </c>
      <c r="S325" s="93">
        <v>304590.26</v>
      </c>
    </row>
    <row r="326" spans="1:19" s="3" customFormat="1" ht="24" customHeight="1" x14ac:dyDescent="0.2">
      <c r="A326" s="65"/>
      <c r="B326" s="66"/>
      <c r="C326" s="66"/>
      <c r="D326" s="66"/>
      <c r="E326" s="66"/>
      <c r="F326" s="67"/>
      <c r="G326" s="68">
        <v>154000</v>
      </c>
      <c r="H326" s="69">
        <v>3186.26</v>
      </c>
      <c r="I326" s="69">
        <v>4419.8</v>
      </c>
      <c r="J326" s="69">
        <v>10934</v>
      </c>
      <c r="K326" s="69">
        <v>1558.7600000000002</v>
      </c>
      <c r="L326" s="69">
        <v>4681.6000000000004</v>
      </c>
      <c r="M326" s="69">
        <v>10918.6</v>
      </c>
      <c r="N326" s="69">
        <v>5158.0999999999995</v>
      </c>
      <c r="O326" s="69"/>
      <c r="P326" s="29"/>
      <c r="Q326" s="87">
        <v>1221796.4000000004</v>
      </c>
      <c r="R326" s="94">
        <v>23411.360000000001</v>
      </c>
      <c r="S326" s="94">
        <v>136554.23999999999</v>
      </c>
    </row>
    <row r="327" spans="1:19" s="3" customFormat="1" ht="24" customHeight="1" x14ac:dyDescent="0.2">
      <c r="A327" s="66"/>
      <c r="B327" s="66"/>
      <c r="C327" s="66"/>
      <c r="D327" s="66"/>
      <c r="E327" s="66"/>
      <c r="F327" s="67"/>
      <c r="G327" s="67">
        <v>158000</v>
      </c>
      <c r="H327" s="69">
        <v>2979.94</v>
      </c>
      <c r="I327" s="69">
        <v>4534.6000000000004</v>
      </c>
      <c r="J327" s="69">
        <v>11218</v>
      </c>
      <c r="K327" s="69">
        <v>1602.7600000000002</v>
      </c>
      <c r="L327" s="69">
        <v>4803.2</v>
      </c>
      <c r="M327" s="69">
        <v>11202.200000000003</v>
      </c>
      <c r="N327" s="69">
        <v>3094.8599999999997</v>
      </c>
      <c r="O327" s="69"/>
      <c r="P327" s="29"/>
      <c r="Q327" s="87">
        <f>SUM(Q325:Q326)</f>
        <v>1237209.0000000005</v>
      </c>
      <c r="R327" s="94">
        <v>24022.959999999999</v>
      </c>
      <c r="S327" s="94">
        <v>142587.40000000002</v>
      </c>
    </row>
    <row r="328" spans="1:19" s="3" customFormat="1" ht="26.45" customHeight="1" x14ac:dyDescent="0.2">
      <c r="A328" s="66"/>
      <c r="B328" s="70"/>
      <c r="C328" s="70"/>
      <c r="D328" s="70"/>
      <c r="E328" s="70"/>
      <c r="F328" s="71" t="s">
        <v>29</v>
      </c>
      <c r="G328" s="71">
        <f>SUM(G325:G327)</f>
        <v>646500</v>
      </c>
      <c r="H328" s="72">
        <f>SUM(H325:H327)</f>
        <v>12180.51</v>
      </c>
      <c r="I328" s="72">
        <f t="shared" ref="I328:S328" si="188">SUM(I325:I327)</f>
        <v>18554.550000000003</v>
      </c>
      <c r="J328" s="72">
        <f t="shared" si="188"/>
        <v>45901.5</v>
      </c>
      <c r="K328" s="72">
        <f t="shared" si="188"/>
        <v>6605.7000000000007</v>
      </c>
      <c r="L328" s="72">
        <f t="shared" si="188"/>
        <v>19653.600000000002</v>
      </c>
      <c r="M328" s="72">
        <f t="shared" si="188"/>
        <v>45836.850000000006</v>
      </c>
      <c r="N328" s="72">
        <f t="shared" si="188"/>
        <v>12379.439999999999</v>
      </c>
      <c r="O328" s="72"/>
      <c r="P328" s="28"/>
      <c r="Q328" s="102" t="s">
        <v>28</v>
      </c>
      <c r="R328" s="95">
        <f t="shared" si="188"/>
        <v>98344.049999999988</v>
      </c>
      <c r="S328" s="95">
        <f t="shared" si="188"/>
        <v>583731.9</v>
      </c>
    </row>
    <row r="329" spans="1:19" s="3" customFormat="1" ht="40.9" customHeight="1" x14ac:dyDescent="0.2">
      <c r="A329" s="10"/>
      <c r="B329" s="10"/>
      <c r="C329" s="10"/>
      <c r="D329" s="10"/>
      <c r="E329" s="10"/>
      <c r="F329" s="28" t="s">
        <v>30</v>
      </c>
      <c r="G329" s="29">
        <v>8634300</v>
      </c>
      <c r="H329" s="30">
        <v>667698.94000000006</v>
      </c>
      <c r="I329" s="29">
        <v>242510.40000000005</v>
      </c>
      <c r="J329" s="29">
        <v>599938.64</v>
      </c>
      <c r="K329" s="29">
        <v>64256.12000000001</v>
      </c>
      <c r="L329" s="29">
        <v>242468.52000000002</v>
      </c>
      <c r="M329" s="29">
        <v>565494.09000000008</v>
      </c>
      <c r="N329" s="29">
        <v>69118.539999999994</v>
      </c>
      <c r="O329" s="29"/>
      <c r="P329" s="34"/>
      <c r="Q329" s="88"/>
      <c r="R329" s="96">
        <v>1229688.8500000001</v>
      </c>
      <c r="S329" s="96">
        <v>7412503.5999999978</v>
      </c>
    </row>
    <row r="330" spans="1:19" s="3" customFormat="1" ht="38.450000000000003" customHeight="1" x14ac:dyDescent="0.2">
      <c r="A330" s="10"/>
      <c r="B330" s="10"/>
      <c r="C330" s="10"/>
      <c r="D330" s="10"/>
      <c r="E330" s="10"/>
      <c r="F330" s="28" t="s">
        <v>31</v>
      </c>
      <c r="G330" s="29">
        <f t="shared" ref="G330:N330" si="189">SUM(G328:G329)</f>
        <v>9280800</v>
      </c>
      <c r="H330" s="29">
        <f t="shared" si="189"/>
        <v>679879.45000000007</v>
      </c>
      <c r="I330" s="29">
        <f t="shared" si="189"/>
        <v>261064.95000000007</v>
      </c>
      <c r="J330" s="29">
        <f t="shared" si="189"/>
        <v>645840.14</v>
      </c>
      <c r="K330" s="29">
        <f t="shared" si="189"/>
        <v>70861.820000000007</v>
      </c>
      <c r="L330" s="29">
        <f t="shared" si="189"/>
        <v>262122.12000000002</v>
      </c>
      <c r="M330" s="29">
        <f t="shared" si="189"/>
        <v>611330.94000000006</v>
      </c>
      <c r="N330" s="29">
        <f t="shared" si="189"/>
        <v>81497.98</v>
      </c>
      <c r="O330" s="29"/>
      <c r="P330" s="34"/>
      <c r="Q330" s="88"/>
      <c r="R330" s="96">
        <f>SUM(R328:R329)</f>
        <v>1328032.9000000001</v>
      </c>
      <c r="S330" s="96">
        <f>SUM(S328:S329)</f>
        <v>7996235.4999999981</v>
      </c>
    </row>
    <row r="331" spans="1:19" s="3" customFormat="1" ht="15.75" x14ac:dyDescent="0.2">
      <c r="A331" s="10"/>
      <c r="B331" s="10"/>
      <c r="C331" s="10"/>
      <c r="D331" s="10"/>
      <c r="E331" s="10"/>
      <c r="F331" s="28"/>
      <c r="G331" s="28"/>
      <c r="H331" s="31">
        <v>686171.43</v>
      </c>
      <c r="I331" s="28"/>
      <c r="J331" s="28"/>
      <c r="K331" s="28"/>
      <c r="L331" s="28"/>
      <c r="M331" s="28"/>
      <c r="N331" s="28"/>
      <c r="O331" s="28"/>
      <c r="P331" s="4"/>
      <c r="Q331" s="89"/>
      <c r="R331" s="97"/>
      <c r="S331" s="97"/>
    </row>
    <row r="332" spans="1:19" s="3" customFormat="1" ht="15.75" x14ac:dyDescent="0.2">
      <c r="A332" s="10"/>
      <c r="B332" s="4"/>
      <c r="C332" s="4"/>
      <c r="D332" s="4"/>
      <c r="E332" s="4"/>
      <c r="F332" s="32"/>
      <c r="G332" s="32"/>
      <c r="H332" s="33">
        <f>H331-H330</f>
        <v>6291.9799999999814</v>
      </c>
      <c r="I332" s="30"/>
      <c r="J332" s="34"/>
      <c r="K332" s="34"/>
      <c r="L332" s="34"/>
      <c r="M332" s="34"/>
      <c r="N332" s="34"/>
      <c r="O332" s="34"/>
      <c r="P332" s="4"/>
      <c r="Q332" s="89"/>
      <c r="R332" s="98"/>
      <c r="S332" s="151">
        <f>S330-S329</f>
        <v>583731.90000000037</v>
      </c>
    </row>
    <row r="333" spans="1:19" s="3" customFormat="1" ht="15.75" x14ac:dyDescent="0.2">
      <c r="A333" s="4"/>
      <c r="B333" s="4"/>
      <c r="C333" s="4"/>
      <c r="D333" s="4"/>
      <c r="E333" s="4"/>
      <c r="F333" s="32"/>
      <c r="G333" s="31">
        <f>G328+G308</f>
        <v>11296650</v>
      </c>
      <c r="H333" s="34"/>
      <c r="I333" s="30"/>
      <c r="J333" s="34"/>
      <c r="K333" s="34"/>
      <c r="L333" s="34"/>
      <c r="M333" s="34"/>
      <c r="N333" s="34"/>
      <c r="O333" s="34"/>
      <c r="P333" s="4"/>
      <c r="Q333" s="89"/>
      <c r="R333" s="98"/>
      <c r="S333" s="98"/>
    </row>
    <row r="334" spans="1:19" s="3" customFormat="1" ht="15.75" x14ac:dyDescent="0.2">
      <c r="A334" s="4"/>
      <c r="B334" s="4"/>
      <c r="C334" s="4"/>
      <c r="D334" s="4"/>
      <c r="E334" s="4"/>
      <c r="F334" s="5"/>
      <c r="G334" s="5"/>
      <c r="H334" s="20"/>
      <c r="I334" s="22"/>
      <c r="J334" s="4"/>
      <c r="K334" s="4"/>
      <c r="L334" s="13"/>
      <c r="M334" s="4"/>
      <c r="N334" s="4"/>
      <c r="O334" s="4"/>
      <c r="P334" s="4"/>
      <c r="Q334" s="89"/>
      <c r="R334" s="99"/>
      <c r="S334" s="99"/>
    </row>
    <row r="335" spans="1:19" s="3" customFormat="1" ht="15.75" x14ac:dyDescent="0.2">
      <c r="A335" s="4"/>
      <c r="B335" s="4"/>
      <c r="C335" s="4"/>
      <c r="D335" s="4"/>
      <c r="E335" s="4"/>
      <c r="F335" s="5"/>
      <c r="G335" s="5"/>
      <c r="H335" s="20"/>
      <c r="I335" s="22"/>
      <c r="J335" s="4"/>
      <c r="K335" s="4"/>
      <c r="L335" s="13"/>
      <c r="M335" s="4"/>
      <c r="N335" s="4"/>
      <c r="O335" s="4"/>
      <c r="P335" s="1"/>
      <c r="Q335" s="81"/>
      <c r="R335" s="99"/>
      <c r="S335" s="99"/>
    </row>
    <row r="336" spans="1:19" s="3" customFormat="1" ht="15.75" x14ac:dyDescent="0.2">
      <c r="A336" s="4"/>
      <c r="B336" s="4"/>
      <c r="C336" s="4"/>
      <c r="D336" s="4"/>
      <c r="E336" s="4"/>
      <c r="F336" s="5"/>
      <c r="G336" s="5"/>
      <c r="H336" s="20"/>
      <c r="I336" s="22"/>
      <c r="J336" s="4"/>
      <c r="K336" s="4"/>
      <c r="L336" s="13"/>
      <c r="M336" s="4"/>
      <c r="N336" s="4"/>
      <c r="O336" s="4"/>
      <c r="P336" s="1"/>
      <c r="Q336" s="81"/>
      <c r="R336" s="99"/>
      <c r="S336" s="99"/>
    </row>
    <row r="337" spans="1:19" s="3" customFormat="1" ht="15.75" x14ac:dyDescent="0.2">
      <c r="A337" s="4"/>
      <c r="B337" s="4"/>
      <c r="C337" s="4"/>
      <c r="D337" s="4"/>
      <c r="E337" s="4"/>
      <c r="F337" s="5"/>
      <c r="G337" s="5"/>
      <c r="H337" s="20"/>
      <c r="I337" s="22"/>
      <c r="J337" s="4"/>
      <c r="K337" s="4"/>
      <c r="L337" s="13"/>
      <c r="M337" s="4"/>
      <c r="N337" s="4"/>
      <c r="O337" s="4"/>
      <c r="P337" s="1"/>
      <c r="Q337" s="81"/>
      <c r="R337" s="99"/>
      <c r="S337" s="99"/>
    </row>
    <row r="338" spans="1:19" s="3" customFormat="1" ht="15.75" x14ac:dyDescent="0.2">
      <c r="A338" s="4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81"/>
      <c r="R338" s="91"/>
      <c r="S338" s="91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81"/>
      <c r="R339" s="91"/>
      <c r="S339" s="91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81"/>
      <c r="R340" s="91"/>
      <c r="S340" s="91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81"/>
      <c r="R341" s="91"/>
      <c r="S341" s="91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81"/>
      <c r="R342" s="91"/>
      <c r="S342" s="91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81"/>
      <c r="R343" s="91"/>
      <c r="S343" s="91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81"/>
      <c r="R344" s="91"/>
      <c r="S344" s="91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81"/>
      <c r="R345" s="91"/>
      <c r="S345" s="91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81"/>
      <c r="R346" s="91"/>
      <c r="S346" s="91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81"/>
      <c r="R347" s="91"/>
      <c r="S347" s="91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81"/>
      <c r="R348" s="91"/>
      <c r="S348" s="91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81"/>
      <c r="R349" s="91"/>
      <c r="S349" s="91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81"/>
      <c r="R350" s="91"/>
      <c r="S350" s="91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81"/>
      <c r="R351" s="91"/>
      <c r="S351" s="91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81"/>
      <c r="R352" s="91"/>
      <c r="S352" s="91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81"/>
      <c r="R353" s="91"/>
      <c r="S353" s="91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81"/>
      <c r="R354" s="91"/>
      <c r="S354" s="91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81"/>
      <c r="R355" s="91"/>
      <c r="S355" s="91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81"/>
      <c r="R356" s="91"/>
      <c r="S356" s="91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81"/>
      <c r="R357" s="91"/>
      <c r="S357" s="91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81"/>
      <c r="R358" s="91"/>
      <c r="S358" s="91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81"/>
      <c r="R359" s="91"/>
      <c r="S359" s="91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81"/>
      <c r="R360" s="91"/>
      <c r="S360" s="91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81"/>
      <c r="R361" s="91"/>
      <c r="S361" s="91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81"/>
      <c r="R362" s="91"/>
      <c r="S362" s="91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81"/>
      <c r="R363" s="91"/>
      <c r="S363" s="91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81"/>
      <c r="R364" s="91"/>
      <c r="S364" s="91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81"/>
      <c r="R365" s="91"/>
      <c r="S365" s="91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81"/>
      <c r="R366" s="91"/>
      <c r="S366" s="91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81"/>
      <c r="R367" s="91"/>
      <c r="S367" s="91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81"/>
      <c r="R368" s="91"/>
      <c r="S368" s="91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81"/>
      <c r="R369" s="91"/>
      <c r="S369" s="91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81"/>
      <c r="R370" s="91"/>
      <c r="S370" s="91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81"/>
      <c r="R371" s="91"/>
      <c r="S371" s="91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81"/>
      <c r="R372" s="91"/>
      <c r="S372" s="91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81"/>
      <c r="R373" s="91"/>
      <c r="S373" s="91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81"/>
      <c r="R374" s="91"/>
      <c r="S374" s="91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81"/>
      <c r="R375" s="91"/>
      <c r="S375" s="91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81"/>
      <c r="R376" s="91"/>
      <c r="S376" s="91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81"/>
      <c r="R377" s="91"/>
      <c r="S377" s="91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81"/>
      <c r="R378" s="91"/>
      <c r="S378" s="91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81"/>
      <c r="R379" s="91"/>
      <c r="S379" s="91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81"/>
      <c r="R380" s="91"/>
      <c r="S380" s="91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81"/>
      <c r="R381" s="91"/>
      <c r="S381" s="91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81"/>
      <c r="R382" s="91"/>
      <c r="S382" s="91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81"/>
      <c r="R383" s="91"/>
      <c r="S383" s="91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81"/>
      <c r="R384" s="91"/>
      <c r="S384" s="91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81"/>
      <c r="R385" s="91"/>
      <c r="S385" s="91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81"/>
      <c r="R386" s="91"/>
      <c r="S386" s="91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81"/>
      <c r="R387" s="91"/>
      <c r="S387" s="91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81"/>
      <c r="R388" s="91"/>
      <c r="S388" s="91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81"/>
      <c r="R389" s="91"/>
      <c r="S389" s="91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81"/>
      <c r="R390" s="91"/>
      <c r="S390" s="91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81"/>
      <c r="R391" s="91"/>
      <c r="S391" s="91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81"/>
      <c r="R392" s="91"/>
      <c r="S392" s="91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81"/>
      <c r="R393" s="91"/>
      <c r="S393" s="91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81"/>
      <c r="R394" s="91"/>
      <c r="S394" s="91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81"/>
      <c r="R395" s="91"/>
      <c r="S395" s="91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81"/>
      <c r="R396" s="91"/>
      <c r="S396" s="91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81"/>
      <c r="R397" s="91"/>
      <c r="S397" s="91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81"/>
      <c r="R398" s="91"/>
      <c r="S398" s="91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81"/>
      <c r="R399" s="91"/>
      <c r="S399" s="91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81"/>
      <c r="R400" s="91"/>
      <c r="S400" s="91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81"/>
      <c r="R401" s="91"/>
      <c r="S401" s="91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81"/>
      <c r="R402" s="91"/>
      <c r="S402" s="91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81"/>
      <c r="R403" s="91"/>
      <c r="S403" s="91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81"/>
      <c r="R404" s="91"/>
      <c r="S404" s="91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81"/>
      <c r="R405" s="91"/>
      <c r="S405" s="91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81"/>
      <c r="R406" s="91"/>
      <c r="S406" s="91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81"/>
      <c r="R407" s="91"/>
      <c r="S407" s="91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81"/>
      <c r="R408" s="91"/>
      <c r="S408" s="91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81"/>
      <c r="R409" s="91"/>
      <c r="S409" s="91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81"/>
      <c r="R410" s="91"/>
      <c r="S410" s="91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81"/>
      <c r="R411" s="91"/>
      <c r="S411" s="91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81"/>
      <c r="R412" s="91"/>
      <c r="S412" s="91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81"/>
      <c r="R413" s="91"/>
      <c r="S413" s="91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81"/>
      <c r="R414" s="91"/>
      <c r="S414" s="91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81"/>
      <c r="R415" s="91"/>
      <c r="S415" s="91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81"/>
      <c r="R416" s="91"/>
      <c r="S416" s="91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81"/>
      <c r="R417" s="91"/>
      <c r="S417" s="91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81"/>
      <c r="R418" s="91"/>
      <c r="S418" s="91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81"/>
      <c r="R419" s="91"/>
      <c r="S419" s="91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81"/>
      <c r="R420" s="91"/>
      <c r="S420" s="91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81"/>
      <c r="R421" s="91"/>
      <c r="S421" s="91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81"/>
      <c r="R422" s="91"/>
      <c r="S422" s="91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81"/>
      <c r="R423" s="91"/>
      <c r="S423" s="91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81"/>
      <c r="R424" s="91"/>
      <c r="S424" s="91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81"/>
      <c r="R425" s="91"/>
      <c r="S425" s="91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81"/>
      <c r="R426" s="91"/>
      <c r="S426" s="91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81"/>
      <c r="R427" s="91"/>
      <c r="S427" s="91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81"/>
      <c r="R428" s="91"/>
      <c r="S428" s="91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81"/>
      <c r="R429" s="91"/>
      <c r="S429" s="91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81"/>
      <c r="R430" s="91"/>
      <c r="S430" s="91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81"/>
      <c r="R431" s="91"/>
      <c r="S431" s="91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81"/>
      <c r="R432" s="91"/>
      <c r="S432" s="91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81"/>
      <c r="R433" s="91"/>
      <c r="S433" s="91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81"/>
      <c r="R434" s="91"/>
      <c r="S434" s="91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81"/>
      <c r="R435" s="91"/>
      <c r="S435" s="91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81"/>
      <c r="R436" s="91"/>
      <c r="S436" s="91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81"/>
      <c r="R437" s="91"/>
      <c r="S437" s="91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81"/>
      <c r="R438" s="91"/>
      <c r="S438" s="91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81"/>
      <c r="R439" s="91"/>
      <c r="S439" s="91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81"/>
      <c r="R440" s="91"/>
      <c r="S440" s="91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81"/>
      <c r="R441" s="91"/>
      <c r="S441" s="91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81"/>
      <c r="R442" s="91"/>
      <c r="S442" s="91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81"/>
      <c r="R443" s="91"/>
      <c r="S443" s="91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81"/>
      <c r="R444" s="91"/>
      <c r="S444" s="91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81"/>
      <c r="R445" s="91"/>
      <c r="S445" s="91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81"/>
      <c r="R446" s="91"/>
      <c r="S446" s="91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81"/>
      <c r="R447" s="91"/>
      <c r="S447" s="91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81"/>
      <c r="R448" s="91"/>
      <c r="S448" s="91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81"/>
      <c r="R449" s="91"/>
      <c r="S449" s="91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81"/>
      <c r="R450" s="91"/>
      <c r="S450" s="91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81"/>
      <c r="R451" s="91"/>
      <c r="S451" s="91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81"/>
      <c r="R452" s="91"/>
      <c r="S452" s="91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81"/>
      <c r="R453" s="91"/>
      <c r="S453" s="91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81"/>
      <c r="R454" s="91"/>
      <c r="S454" s="91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81"/>
      <c r="R455" s="91"/>
      <c r="S455" s="91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81"/>
      <c r="R456" s="91"/>
      <c r="S456" s="91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81"/>
      <c r="R457" s="91"/>
      <c r="S457" s="91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81"/>
      <c r="R458" s="91"/>
      <c r="S458" s="91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81"/>
      <c r="R459" s="91"/>
      <c r="S459" s="91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81"/>
      <c r="R460" s="91"/>
      <c r="S460" s="91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81"/>
      <c r="R461" s="91"/>
      <c r="S461" s="91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81"/>
      <c r="R462" s="91"/>
      <c r="S462" s="91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81"/>
      <c r="R463" s="91"/>
      <c r="S463" s="91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81"/>
      <c r="R464" s="91"/>
      <c r="S464" s="91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81"/>
      <c r="R465" s="91"/>
      <c r="S465" s="91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81"/>
      <c r="R466" s="91"/>
      <c r="S466" s="91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81"/>
      <c r="R467" s="91"/>
      <c r="S467" s="91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81"/>
      <c r="R468" s="91"/>
      <c r="S468" s="91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81"/>
      <c r="R469" s="91"/>
      <c r="S469" s="91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81"/>
      <c r="R470" s="91"/>
      <c r="S470" s="91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81"/>
      <c r="R471" s="91"/>
      <c r="S471" s="91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81"/>
      <c r="R472" s="91"/>
      <c r="S472" s="91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81"/>
      <c r="R473" s="91"/>
      <c r="S473" s="91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81"/>
      <c r="R474" s="91"/>
      <c r="S474" s="91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81"/>
      <c r="R475" s="91"/>
      <c r="S475" s="91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81"/>
      <c r="R476" s="91"/>
      <c r="S476" s="91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81"/>
      <c r="R477" s="91"/>
      <c r="S477" s="91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81"/>
      <c r="R478" s="91"/>
      <c r="S478" s="91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81"/>
      <c r="R479" s="91"/>
      <c r="S479" s="91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81"/>
      <c r="R480" s="91"/>
      <c r="S480" s="91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81"/>
      <c r="R481" s="91"/>
      <c r="S481" s="91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81"/>
      <c r="R482" s="91"/>
      <c r="S482" s="91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81"/>
      <c r="R483" s="91"/>
      <c r="S483" s="91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81"/>
      <c r="R484" s="91"/>
      <c r="S484" s="91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81"/>
      <c r="R485" s="91"/>
      <c r="S485" s="91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81"/>
      <c r="R486" s="91"/>
      <c r="S486" s="91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81"/>
      <c r="R487" s="91"/>
      <c r="S487" s="91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81"/>
      <c r="R488" s="91"/>
      <c r="S488" s="91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81"/>
      <c r="R489" s="91"/>
      <c r="S489" s="91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81"/>
      <c r="R490" s="91"/>
      <c r="S490" s="91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81"/>
      <c r="R491" s="91"/>
      <c r="S491" s="91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81"/>
      <c r="R492" s="91"/>
      <c r="S492" s="91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81"/>
      <c r="R493" s="91"/>
      <c r="S493" s="91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81"/>
      <c r="R494" s="91"/>
      <c r="S494" s="91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81"/>
      <c r="R495" s="91"/>
      <c r="S495" s="91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81"/>
      <c r="R496" s="91"/>
      <c r="S496" s="91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81"/>
      <c r="R497" s="91"/>
      <c r="S497" s="91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81"/>
      <c r="R498" s="91"/>
      <c r="S498" s="91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81"/>
      <c r="R499" s="91"/>
      <c r="S499" s="91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81"/>
      <c r="R500" s="91"/>
      <c r="S500" s="91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81"/>
      <c r="R501" s="91"/>
      <c r="S501" s="91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81"/>
      <c r="R502" s="91"/>
      <c r="S502" s="91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81"/>
      <c r="R503" s="91"/>
      <c r="S503" s="91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81"/>
      <c r="R504" s="91"/>
      <c r="S504" s="91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81"/>
      <c r="R505" s="91"/>
      <c r="S505" s="91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81"/>
      <c r="R506" s="91"/>
      <c r="S506" s="91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81"/>
      <c r="R507" s="91"/>
      <c r="S507" s="91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81"/>
      <c r="R508" s="91"/>
      <c r="S508" s="91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81"/>
      <c r="R509" s="91"/>
      <c r="S509" s="91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81"/>
      <c r="R510" s="91"/>
      <c r="S510" s="91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81"/>
      <c r="R511" s="91"/>
      <c r="S511" s="91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81"/>
      <c r="R512" s="91"/>
      <c r="S512" s="91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81"/>
      <c r="R513" s="91"/>
      <c r="S513" s="91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81"/>
      <c r="R514" s="91"/>
      <c r="S514" s="91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81"/>
      <c r="R515" s="91"/>
      <c r="S515" s="91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81"/>
      <c r="R516" s="91"/>
      <c r="S516" s="91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81"/>
      <c r="R517" s="91"/>
      <c r="S517" s="91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81"/>
      <c r="R518" s="91"/>
      <c r="S518" s="91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81"/>
      <c r="R519" s="91"/>
      <c r="S519" s="91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81"/>
      <c r="R520" s="91"/>
      <c r="S520" s="91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81"/>
      <c r="R521" s="91"/>
      <c r="S521" s="91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81"/>
      <c r="R522" s="91"/>
      <c r="S522" s="91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81"/>
      <c r="R523" s="91"/>
      <c r="S523" s="91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81"/>
      <c r="R524" s="91"/>
      <c r="S524" s="91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81"/>
      <c r="R525" s="91"/>
      <c r="S525" s="91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81"/>
      <c r="R526" s="91"/>
      <c r="S526" s="91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81"/>
      <c r="R527" s="91"/>
      <c r="S527" s="91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81"/>
      <c r="R528" s="91"/>
      <c r="S528" s="91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81"/>
      <c r="R529" s="91"/>
      <c r="S529" s="91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81"/>
      <c r="R530" s="91"/>
      <c r="S530" s="91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81"/>
      <c r="R531" s="91"/>
      <c r="S531" s="91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81"/>
      <c r="R532" s="91"/>
      <c r="S532" s="91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81"/>
      <c r="R533" s="91"/>
      <c r="S533" s="91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81"/>
      <c r="R534" s="91"/>
      <c r="S534" s="91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81"/>
      <c r="R535" s="91"/>
      <c r="S535" s="91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81"/>
      <c r="R536" s="91"/>
      <c r="S536" s="91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81"/>
      <c r="R537" s="91"/>
      <c r="S537" s="91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81"/>
      <c r="R538" s="91"/>
      <c r="S538" s="91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81"/>
      <c r="R539" s="91"/>
      <c r="S539" s="91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81"/>
      <c r="R540" s="91"/>
      <c r="S540" s="91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81"/>
      <c r="R541" s="91"/>
      <c r="S541" s="91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81"/>
      <c r="R542" s="91"/>
      <c r="S542" s="91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81"/>
      <c r="R543" s="91"/>
      <c r="S543" s="91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81"/>
      <c r="R544" s="91"/>
      <c r="S544" s="91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81"/>
      <c r="R545" s="91"/>
      <c r="S545" s="91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81"/>
      <c r="R546" s="91"/>
      <c r="S546" s="91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81"/>
      <c r="R547" s="91"/>
      <c r="S547" s="91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81"/>
      <c r="R548" s="91"/>
      <c r="S548" s="91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81"/>
      <c r="R549" s="91"/>
      <c r="S549" s="91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81"/>
      <c r="R550" s="91"/>
      <c r="S550" s="91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81"/>
      <c r="R551" s="91"/>
      <c r="S551" s="91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81"/>
      <c r="R552" s="91"/>
      <c r="S552" s="91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81"/>
      <c r="R553" s="91"/>
      <c r="S553" s="91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81"/>
      <c r="R554" s="91"/>
      <c r="S554" s="91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81"/>
      <c r="R555" s="91"/>
      <c r="S555" s="91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81"/>
      <c r="R556" s="91"/>
      <c r="S556" s="91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81"/>
      <c r="R557" s="91"/>
      <c r="S557" s="91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81"/>
      <c r="R558" s="91"/>
      <c r="S558" s="91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81"/>
      <c r="R559" s="91"/>
      <c r="S559" s="91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81"/>
      <c r="R560" s="91"/>
      <c r="S560" s="91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81"/>
      <c r="R561" s="91"/>
      <c r="S561" s="91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81"/>
      <c r="R562" s="91"/>
      <c r="S562" s="91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81"/>
      <c r="R563" s="91"/>
      <c r="S563" s="91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81"/>
      <c r="R564" s="91"/>
      <c r="S564" s="91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81"/>
      <c r="R565" s="91"/>
      <c r="S565" s="91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81"/>
      <c r="R566" s="91"/>
      <c r="S566" s="91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81"/>
      <c r="R567" s="91"/>
      <c r="S567" s="91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81"/>
      <c r="R568" s="91"/>
      <c r="S568" s="91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81"/>
      <c r="R569" s="91"/>
      <c r="S569" s="91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81"/>
      <c r="R570" s="91"/>
      <c r="S570" s="91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81"/>
      <c r="R571" s="91"/>
      <c r="S571" s="91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81"/>
      <c r="R572" s="91"/>
      <c r="S572" s="91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81"/>
      <c r="R573" s="91"/>
      <c r="S573" s="91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81"/>
      <c r="R574" s="91"/>
      <c r="S574" s="91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81"/>
      <c r="R575" s="91"/>
      <c r="S575" s="91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81"/>
      <c r="R576" s="91"/>
      <c r="S576" s="91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81"/>
      <c r="R577" s="91"/>
      <c r="S577" s="91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81"/>
      <c r="R578" s="91"/>
      <c r="S578" s="91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81"/>
      <c r="R579" s="91"/>
      <c r="S579" s="91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81"/>
      <c r="R580" s="91"/>
      <c r="S580" s="91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81"/>
      <c r="R581" s="91"/>
      <c r="S581" s="91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81"/>
      <c r="R582" s="91"/>
      <c r="S582" s="91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81"/>
      <c r="R583" s="91"/>
      <c r="S583" s="91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81"/>
      <c r="R584" s="91"/>
      <c r="S584" s="91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81"/>
      <c r="R585" s="91"/>
      <c r="S585" s="91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81"/>
      <c r="R586" s="91"/>
      <c r="S586" s="91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81"/>
      <c r="R587" s="91"/>
      <c r="S587" s="91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81"/>
      <c r="R588" s="91"/>
      <c r="S588" s="91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81"/>
      <c r="R589" s="91"/>
      <c r="S589" s="91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81"/>
      <c r="R590" s="91"/>
      <c r="S590" s="91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81"/>
      <c r="R591" s="91"/>
      <c r="S591" s="91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81"/>
      <c r="R592" s="91"/>
      <c r="S592" s="91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81"/>
      <c r="R593" s="91"/>
      <c r="S593" s="91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81"/>
      <c r="R594" s="91"/>
      <c r="S594" s="91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81"/>
      <c r="R595" s="91"/>
      <c r="S595" s="91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81"/>
      <c r="R596" s="91"/>
      <c r="S596" s="91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81"/>
      <c r="R597" s="91"/>
      <c r="S597" s="91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81"/>
      <c r="R598" s="91"/>
      <c r="S598" s="91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81"/>
      <c r="R599" s="91"/>
      <c r="S599" s="91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81"/>
      <c r="R600" s="91"/>
      <c r="S600" s="91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81"/>
      <c r="R601" s="91"/>
      <c r="S601" s="91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81"/>
      <c r="R602" s="91"/>
      <c r="S602" s="91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81"/>
      <c r="R603" s="91"/>
      <c r="S603" s="91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81"/>
      <c r="R604" s="91"/>
      <c r="S604" s="91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81"/>
      <c r="R605" s="91"/>
      <c r="S605" s="91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81"/>
      <c r="R606" s="91"/>
      <c r="S606" s="91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81"/>
      <c r="R607" s="91"/>
      <c r="S607" s="91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81"/>
      <c r="R608" s="91"/>
      <c r="S608" s="91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81"/>
      <c r="R609" s="91"/>
      <c r="S609" s="91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81"/>
      <c r="R610" s="91"/>
      <c r="S610" s="91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81"/>
      <c r="R611" s="91"/>
      <c r="S611" s="91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81"/>
      <c r="R612" s="91"/>
      <c r="S612" s="91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81"/>
      <c r="R613" s="91"/>
      <c r="S613" s="91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81"/>
      <c r="R614" s="91"/>
      <c r="S614" s="91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81"/>
      <c r="R615" s="91"/>
      <c r="S615" s="91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81"/>
      <c r="R616" s="91"/>
      <c r="S616" s="91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81"/>
      <c r="R617" s="91"/>
      <c r="S617" s="91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81"/>
      <c r="R618" s="91"/>
      <c r="S618" s="91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81"/>
      <c r="R619" s="91"/>
      <c r="S619" s="91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81"/>
      <c r="R620" s="91"/>
      <c r="S620" s="91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81"/>
      <c r="R621" s="91"/>
      <c r="S621" s="91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81"/>
      <c r="R622" s="91"/>
      <c r="S622" s="91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81"/>
      <c r="R623" s="91"/>
      <c r="S623" s="91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81"/>
      <c r="R624" s="91"/>
      <c r="S624" s="91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81"/>
      <c r="R625" s="91"/>
      <c r="S625" s="91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81"/>
      <c r="R626" s="91"/>
      <c r="S626" s="91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81"/>
      <c r="R627" s="91"/>
      <c r="S627" s="91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81"/>
      <c r="R628" s="91"/>
      <c r="S628" s="91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81"/>
      <c r="R629" s="91"/>
      <c r="S629" s="91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81"/>
      <c r="R630" s="91"/>
      <c r="S630" s="91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81"/>
      <c r="R631" s="91"/>
      <c r="S631" s="91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81"/>
      <c r="R632" s="91"/>
      <c r="S632" s="91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81"/>
      <c r="R633" s="91"/>
      <c r="S633" s="91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81"/>
      <c r="R634" s="91"/>
      <c r="S634" s="91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81"/>
      <c r="R635" s="91"/>
      <c r="S635" s="91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81"/>
      <c r="R636" s="91"/>
      <c r="S636" s="91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81"/>
      <c r="R637" s="91"/>
      <c r="S637" s="91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81"/>
      <c r="R638" s="91"/>
      <c r="S638" s="91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81"/>
      <c r="R639" s="91"/>
      <c r="S639" s="91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81"/>
      <c r="R640" s="91"/>
      <c r="S640" s="91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81"/>
      <c r="R641" s="91"/>
      <c r="S641" s="91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81"/>
      <c r="R642" s="91"/>
      <c r="S642" s="91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81"/>
      <c r="R643" s="91"/>
      <c r="S643" s="91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81"/>
      <c r="R644" s="91"/>
      <c r="S644" s="91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81"/>
      <c r="R645" s="91"/>
      <c r="S645" s="91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81"/>
      <c r="R646" s="91"/>
      <c r="S646" s="91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81"/>
      <c r="R647" s="91"/>
      <c r="S647" s="91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81"/>
      <c r="R648" s="91"/>
      <c r="S648" s="91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81"/>
      <c r="R649" s="91"/>
      <c r="S649" s="91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81"/>
      <c r="R650" s="91"/>
      <c r="S650" s="91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81"/>
      <c r="R651" s="91"/>
      <c r="S651" s="91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81"/>
      <c r="R652" s="91"/>
      <c r="S652" s="91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81"/>
      <c r="R653" s="91"/>
      <c r="S653" s="91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81"/>
      <c r="R654" s="91"/>
      <c r="S654" s="91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81"/>
      <c r="R655" s="91"/>
      <c r="S655" s="91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81"/>
      <c r="R656" s="91"/>
      <c r="S656" s="91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81"/>
      <c r="R657" s="91"/>
      <c r="S657" s="91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81"/>
      <c r="R658" s="91"/>
      <c r="S658" s="91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81"/>
      <c r="R659" s="91"/>
      <c r="S659" s="91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81"/>
      <c r="R660" s="91"/>
      <c r="S660" s="91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81"/>
      <c r="R661" s="91"/>
      <c r="S661" s="91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81"/>
      <c r="R662" s="91"/>
      <c r="S662" s="91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81"/>
      <c r="R663" s="91"/>
      <c r="S663" s="91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81"/>
      <c r="R664" s="91"/>
      <c r="S664" s="91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81"/>
      <c r="R665" s="91"/>
      <c r="S665" s="91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81"/>
      <c r="R666" s="91"/>
      <c r="S666" s="91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81"/>
      <c r="R667" s="91"/>
      <c r="S667" s="91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81"/>
      <c r="R668" s="91"/>
      <c r="S668" s="91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81"/>
      <c r="R669" s="91"/>
      <c r="S669" s="91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81"/>
      <c r="R670" s="91"/>
      <c r="S670" s="91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81"/>
      <c r="R671" s="91"/>
      <c r="S671" s="91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81"/>
      <c r="R672" s="91"/>
      <c r="S672" s="91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81"/>
      <c r="R673" s="91"/>
      <c r="S673" s="91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81"/>
      <c r="R674" s="91"/>
      <c r="S674" s="91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81"/>
      <c r="R675" s="91"/>
      <c r="S675" s="91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81"/>
      <c r="R676" s="91"/>
      <c r="S676" s="91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81"/>
      <c r="R677" s="91"/>
      <c r="S677" s="91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81"/>
      <c r="R678" s="91"/>
      <c r="S678" s="91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81"/>
      <c r="R679" s="91"/>
      <c r="S679" s="91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81"/>
      <c r="R680" s="91"/>
      <c r="S680" s="91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81"/>
      <c r="R681" s="91"/>
      <c r="S681" s="91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81"/>
      <c r="R682" s="91"/>
      <c r="S682" s="91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81"/>
      <c r="R683" s="91"/>
      <c r="S683" s="91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81"/>
      <c r="R684" s="91"/>
      <c r="S684" s="91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81"/>
      <c r="R685" s="91"/>
      <c r="S685" s="91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81"/>
      <c r="R686" s="91"/>
      <c r="S686" s="91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81"/>
      <c r="R687" s="91"/>
      <c r="S687" s="91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81"/>
      <c r="R688" s="91"/>
      <c r="S688" s="91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81"/>
      <c r="R689" s="91"/>
      <c r="S689" s="91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81"/>
      <c r="R690" s="91"/>
      <c r="S690" s="91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81"/>
      <c r="R691" s="91"/>
      <c r="S691" s="91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81"/>
      <c r="R692" s="91"/>
      <c r="S692" s="91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81"/>
      <c r="R693" s="91"/>
      <c r="S693" s="91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81"/>
      <c r="R694" s="91"/>
      <c r="S694" s="91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81"/>
      <c r="R695" s="91"/>
      <c r="S695" s="91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81"/>
      <c r="R696" s="91"/>
      <c r="S696" s="91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81"/>
      <c r="R697" s="91"/>
      <c r="S697" s="91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81"/>
      <c r="R698" s="91"/>
      <c r="S698" s="91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81"/>
      <c r="R699" s="91"/>
      <c r="S699" s="91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81"/>
      <c r="R700" s="91"/>
      <c r="S700" s="91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81"/>
      <c r="R701" s="91"/>
      <c r="S701" s="91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81"/>
      <c r="R702" s="91"/>
      <c r="S702" s="91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81"/>
      <c r="R703" s="91"/>
      <c r="S703" s="91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81"/>
      <c r="R704" s="91"/>
      <c r="S704" s="91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81"/>
      <c r="R705" s="91"/>
      <c r="S705" s="91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81"/>
      <c r="R706" s="91"/>
      <c r="S706" s="91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81"/>
      <c r="R707" s="91"/>
      <c r="S707" s="91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81"/>
      <c r="R708" s="91"/>
      <c r="S708" s="91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81"/>
      <c r="R709" s="91"/>
      <c r="S709" s="91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81"/>
      <c r="R710" s="91"/>
      <c r="S710" s="91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81"/>
      <c r="R711" s="91"/>
      <c r="S711" s="91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81"/>
      <c r="R712" s="91"/>
      <c r="S712" s="91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81"/>
      <c r="R713" s="91"/>
      <c r="S713" s="91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81"/>
      <c r="R714" s="91"/>
      <c r="S714" s="91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81"/>
      <c r="R715" s="91"/>
      <c r="S715" s="91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81"/>
      <c r="R716" s="91"/>
      <c r="S716" s="91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81"/>
      <c r="R717" s="91"/>
      <c r="S717" s="91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81"/>
      <c r="R718" s="91"/>
      <c r="S718" s="91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81"/>
      <c r="R719" s="91"/>
      <c r="S719" s="91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81"/>
      <c r="R720" s="91"/>
      <c r="S720" s="91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81"/>
      <c r="R721" s="91"/>
      <c r="S721" s="91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81"/>
      <c r="R722" s="91"/>
      <c r="S722" s="91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81"/>
      <c r="R723" s="91"/>
      <c r="S723" s="91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81"/>
      <c r="R724" s="91"/>
      <c r="S724" s="91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81"/>
      <c r="R725" s="91"/>
      <c r="S725" s="91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81"/>
      <c r="R726" s="91"/>
      <c r="S726" s="91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81"/>
      <c r="R727" s="91"/>
      <c r="S727" s="91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81"/>
      <c r="R728" s="91"/>
      <c r="S728" s="91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81"/>
      <c r="R729" s="91"/>
      <c r="S729" s="91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81"/>
      <c r="R730" s="91"/>
      <c r="S730" s="91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81"/>
      <c r="R731" s="91"/>
      <c r="S731" s="91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81"/>
      <c r="R732" s="91"/>
      <c r="S732" s="91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81"/>
      <c r="R733" s="91"/>
      <c r="S733" s="91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81"/>
      <c r="R734" s="91"/>
      <c r="S734" s="91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81"/>
      <c r="R735" s="91"/>
      <c r="S735" s="91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81"/>
      <c r="R736" s="91"/>
      <c r="S736" s="91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81"/>
      <c r="R737" s="91"/>
      <c r="S737" s="91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81"/>
      <c r="R738" s="91"/>
      <c r="S738" s="91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81"/>
      <c r="R739" s="91"/>
      <c r="S739" s="91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81"/>
      <c r="R740" s="91"/>
      <c r="S740" s="91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81"/>
      <c r="R741" s="91"/>
      <c r="S741" s="91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81"/>
      <c r="R742" s="91"/>
      <c r="S742" s="91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81"/>
      <c r="R743" s="91"/>
      <c r="S743" s="91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81"/>
      <c r="R744" s="91"/>
      <c r="S744" s="91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81"/>
      <c r="R745" s="91"/>
      <c r="S745" s="91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81"/>
      <c r="R746" s="91"/>
      <c r="S746" s="91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81"/>
      <c r="R747" s="91"/>
      <c r="S747" s="91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81"/>
      <c r="R748" s="91"/>
      <c r="S748" s="91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81"/>
      <c r="R749" s="91"/>
      <c r="S749" s="91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81"/>
      <c r="R750" s="91"/>
      <c r="S750" s="91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81"/>
      <c r="R751" s="91"/>
      <c r="S751" s="91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81"/>
      <c r="R752" s="91"/>
      <c r="S752" s="91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81"/>
      <c r="R753" s="91"/>
      <c r="S753" s="91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81"/>
      <c r="R754" s="91"/>
      <c r="S754" s="91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81"/>
      <c r="R755" s="91"/>
      <c r="S755" s="91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81"/>
      <c r="R756" s="91"/>
      <c r="S756" s="91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81"/>
      <c r="R757" s="91"/>
      <c r="S757" s="91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81"/>
      <c r="R758" s="91"/>
      <c r="S758" s="91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81"/>
      <c r="R759" s="91"/>
      <c r="S759" s="91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81"/>
      <c r="R760" s="91"/>
      <c r="S760" s="91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81"/>
      <c r="R761" s="91"/>
      <c r="S761" s="91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81"/>
      <c r="R762" s="91"/>
      <c r="S762" s="91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81"/>
      <c r="R763" s="91"/>
      <c r="S763" s="91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81"/>
      <c r="R764" s="91"/>
      <c r="S764" s="91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81"/>
      <c r="R765" s="91"/>
      <c r="S765" s="91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81"/>
      <c r="R766" s="91"/>
      <c r="S766" s="91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81"/>
      <c r="R767" s="91"/>
      <c r="S767" s="91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81"/>
      <c r="R768" s="91"/>
      <c r="S768" s="91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81"/>
      <c r="R769" s="91"/>
      <c r="S769" s="91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81"/>
      <c r="R770" s="91"/>
      <c r="S770" s="91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81"/>
      <c r="R771" s="91"/>
      <c r="S771" s="91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81"/>
      <c r="R772" s="91"/>
      <c r="S772" s="91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81"/>
      <c r="R773" s="91"/>
      <c r="S773" s="91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81"/>
      <c r="R774" s="91"/>
      <c r="S774" s="91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81"/>
      <c r="R775" s="91"/>
      <c r="S775" s="91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81"/>
      <c r="R776" s="91"/>
      <c r="S776" s="91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81"/>
      <c r="R777" s="91"/>
      <c r="S777" s="91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81"/>
      <c r="R778" s="91"/>
      <c r="S778" s="91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81"/>
      <c r="R779" s="91"/>
      <c r="S779" s="91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81"/>
      <c r="R780" s="91"/>
      <c r="S780" s="91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81"/>
      <c r="R781" s="91"/>
      <c r="S781" s="91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81"/>
      <c r="R782" s="91"/>
      <c r="S782" s="91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81"/>
      <c r="R783" s="91"/>
      <c r="S783" s="91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81"/>
      <c r="R784" s="91"/>
      <c r="S784" s="91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81"/>
      <c r="R785" s="91"/>
      <c r="S785" s="91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81"/>
      <c r="R786" s="91"/>
      <c r="S786" s="91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81"/>
      <c r="R787" s="91"/>
      <c r="S787" s="91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81"/>
      <c r="R788" s="91"/>
      <c r="S788" s="91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81"/>
      <c r="R789" s="91"/>
      <c r="S789" s="91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81"/>
      <c r="R790" s="91"/>
      <c r="S790" s="91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81"/>
      <c r="R791" s="91"/>
      <c r="S791" s="91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81"/>
      <c r="R792" s="91"/>
      <c r="S792" s="91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81"/>
      <c r="R793" s="91"/>
      <c r="S793" s="91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81"/>
      <c r="R794" s="91"/>
      <c r="S794" s="91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81"/>
      <c r="R795" s="91"/>
      <c r="S795" s="91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81"/>
      <c r="R796" s="91"/>
      <c r="S796" s="91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81"/>
      <c r="R797" s="91"/>
      <c r="S797" s="91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81"/>
      <c r="R798" s="91"/>
      <c r="S798" s="91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81"/>
      <c r="R799" s="91"/>
      <c r="S799" s="91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81"/>
      <c r="R800" s="91"/>
      <c r="S800" s="91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81"/>
      <c r="R801" s="91"/>
      <c r="S801" s="91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81"/>
      <c r="R802" s="91"/>
      <c r="S802" s="91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81"/>
      <c r="R803" s="91"/>
      <c r="S803" s="91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81"/>
      <c r="R804" s="91"/>
      <c r="S804" s="91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81"/>
      <c r="R805" s="91"/>
      <c r="S805" s="91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81"/>
      <c r="R806" s="91"/>
      <c r="S806" s="91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81"/>
      <c r="R807" s="91"/>
      <c r="S807" s="91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81"/>
      <c r="R808" s="91"/>
      <c r="S808" s="91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81"/>
      <c r="R809" s="91"/>
      <c r="S809" s="91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81"/>
      <c r="R810" s="91"/>
      <c r="S810" s="91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81"/>
      <c r="R811" s="91"/>
      <c r="S811" s="91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81"/>
      <c r="R812" s="91"/>
      <c r="S812" s="91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81"/>
      <c r="R813" s="91"/>
      <c r="S813" s="91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81"/>
      <c r="R814" s="91"/>
      <c r="S814" s="91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81"/>
      <c r="R815" s="91"/>
      <c r="S815" s="91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81"/>
      <c r="R816" s="91"/>
      <c r="S816" s="91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81"/>
      <c r="R817" s="91"/>
      <c r="S817" s="91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81"/>
      <c r="R818" s="91"/>
      <c r="S818" s="91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81"/>
      <c r="R819" s="91"/>
      <c r="S819" s="91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81"/>
      <c r="R820" s="91"/>
      <c r="S820" s="91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81"/>
      <c r="R821" s="91"/>
      <c r="S821" s="91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81"/>
      <c r="R822" s="91"/>
      <c r="S822" s="91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81"/>
      <c r="R823" s="91"/>
      <c r="S823" s="91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81"/>
      <c r="R824" s="91"/>
      <c r="S824" s="91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81"/>
      <c r="R825" s="91"/>
      <c r="S825" s="91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81"/>
      <c r="R826" s="91"/>
      <c r="S826" s="91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81"/>
      <c r="R827" s="91"/>
      <c r="S827" s="91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81"/>
      <c r="R828" s="91"/>
      <c r="S828" s="91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81"/>
      <c r="R829" s="91"/>
      <c r="S829" s="91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81"/>
      <c r="R830" s="91"/>
      <c r="S830" s="91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81"/>
      <c r="R831" s="91"/>
      <c r="S831" s="91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81"/>
      <c r="R832" s="91"/>
      <c r="S832" s="91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81"/>
      <c r="R833" s="91"/>
      <c r="S833" s="91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81"/>
      <c r="R834" s="91"/>
      <c r="S834" s="91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81"/>
      <c r="R835" s="91"/>
      <c r="S835" s="91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81"/>
      <c r="R836" s="91"/>
      <c r="S836" s="91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81"/>
      <c r="R837" s="91"/>
      <c r="S837" s="91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81"/>
      <c r="R838" s="91"/>
      <c r="S838" s="91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81"/>
      <c r="R839" s="91"/>
      <c r="S839" s="91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81"/>
      <c r="R840" s="91"/>
      <c r="S840" s="91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81"/>
      <c r="R841" s="91"/>
      <c r="S841" s="91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81"/>
      <c r="R842" s="91"/>
      <c r="S842" s="91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81"/>
      <c r="R843" s="91"/>
      <c r="S843" s="91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81"/>
      <c r="R844" s="91"/>
      <c r="S844" s="91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81"/>
      <c r="R845" s="91"/>
      <c r="S845" s="91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81"/>
      <c r="R846" s="91"/>
      <c r="S846" s="91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81"/>
      <c r="R847" s="91"/>
      <c r="S847" s="91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81"/>
      <c r="R848" s="91"/>
      <c r="S848" s="91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81"/>
      <c r="R849" s="91"/>
      <c r="S849" s="91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81"/>
      <c r="R850" s="91"/>
      <c r="S850" s="91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81"/>
      <c r="R851" s="91"/>
      <c r="S851" s="91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81"/>
      <c r="R852" s="91"/>
      <c r="S852" s="91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81"/>
      <c r="R853" s="91"/>
      <c r="S853" s="91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81"/>
      <c r="R854" s="91"/>
      <c r="S854" s="91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81"/>
      <c r="R855" s="91"/>
      <c r="S855" s="91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81"/>
      <c r="R856" s="91"/>
      <c r="S856" s="91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81"/>
      <c r="R857" s="91"/>
      <c r="S857" s="91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81"/>
      <c r="R858" s="91"/>
      <c r="S858" s="91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81"/>
      <c r="R859" s="91"/>
      <c r="S859" s="91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81"/>
      <c r="R860" s="91"/>
      <c r="S860" s="91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81"/>
      <c r="R861" s="91"/>
      <c r="S861" s="91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81"/>
      <c r="R862" s="91"/>
      <c r="S862" s="91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81"/>
      <c r="R863" s="91"/>
      <c r="S863" s="91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81"/>
      <c r="R864" s="91"/>
      <c r="S864" s="91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81"/>
      <c r="R865" s="91"/>
      <c r="S865" s="91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81"/>
      <c r="R866" s="91"/>
      <c r="S866" s="91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81"/>
      <c r="R867" s="91"/>
      <c r="S867" s="91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81"/>
      <c r="R868" s="91"/>
      <c r="S868" s="91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81"/>
      <c r="R869" s="91"/>
      <c r="S869" s="91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81"/>
      <c r="R870" s="91"/>
      <c r="S870" s="91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81"/>
      <c r="R871" s="91"/>
      <c r="S871" s="91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81"/>
      <c r="R872" s="91"/>
      <c r="S872" s="91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81"/>
      <c r="R873" s="91"/>
      <c r="S873" s="91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81"/>
      <c r="R874" s="91"/>
      <c r="S874" s="91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81"/>
      <c r="R875" s="91"/>
      <c r="S875" s="91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81"/>
      <c r="R876" s="91"/>
      <c r="S876" s="91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81"/>
      <c r="R877" s="91"/>
      <c r="S877" s="91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81"/>
      <c r="R878" s="91"/>
      <c r="S878" s="91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81"/>
      <c r="R879" s="91"/>
      <c r="S879" s="91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81"/>
      <c r="R880" s="91"/>
      <c r="S880" s="91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81"/>
      <c r="R881" s="91"/>
      <c r="S881" s="91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81"/>
      <c r="R882" s="91"/>
      <c r="S882" s="91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81"/>
      <c r="R883" s="91"/>
      <c r="S883" s="91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81"/>
      <c r="R884" s="91"/>
      <c r="S884" s="91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81"/>
      <c r="R885" s="91"/>
      <c r="S885" s="91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81"/>
      <c r="R886" s="91"/>
      <c r="S886" s="91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81"/>
      <c r="R887" s="91"/>
      <c r="S887" s="91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81"/>
      <c r="R888" s="91"/>
      <c r="S888" s="91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81"/>
      <c r="R889" s="91"/>
      <c r="S889" s="91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81"/>
      <c r="R890" s="91"/>
      <c r="S890" s="91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81"/>
      <c r="R891" s="91"/>
      <c r="S891" s="91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81"/>
      <c r="R892" s="91"/>
      <c r="S892" s="91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81"/>
      <c r="R893" s="91"/>
      <c r="S893" s="91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81"/>
      <c r="R894" s="91"/>
      <c r="S894" s="91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81"/>
      <c r="R895" s="91"/>
      <c r="S895" s="91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81"/>
      <c r="R896" s="91"/>
      <c r="S896" s="91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81"/>
      <c r="R897" s="91"/>
      <c r="S897" s="91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81"/>
      <c r="R898" s="91"/>
      <c r="S898" s="91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81"/>
      <c r="R899" s="91"/>
      <c r="S899" s="91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81"/>
      <c r="R900" s="91"/>
      <c r="S900" s="91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81"/>
      <c r="R901" s="91"/>
      <c r="S901" s="91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81"/>
      <c r="R902" s="91"/>
      <c r="S902" s="91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81"/>
      <c r="R903" s="91"/>
      <c r="S903" s="91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81"/>
      <c r="R904" s="91"/>
      <c r="S904" s="91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81"/>
      <c r="R905" s="91"/>
      <c r="S905" s="91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81"/>
      <c r="R906" s="91"/>
      <c r="S906" s="91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81"/>
      <c r="R907" s="91"/>
      <c r="S907" s="91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81"/>
      <c r="R908" s="91"/>
      <c r="S908" s="91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81"/>
      <c r="R909" s="91"/>
      <c r="S909" s="91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81"/>
      <c r="R910" s="91"/>
      <c r="S910" s="91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81"/>
      <c r="R911" s="91"/>
      <c r="S911" s="91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81"/>
      <c r="R912" s="91"/>
      <c r="S912" s="91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81"/>
      <c r="R913" s="91"/>
      <c r="S913" s="91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81"/>
      <c r="R914" s="91"/>
      <c r="S914" s="91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81"/>
      <c r="R915" s="91"/>
      <c r="S915" s="91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81"/>
      <c r="R916" s="91"/>
      <c r="S916" s="91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81"/>
      <c r="R917" s="91"/>
      <c r="S917" s="91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81"/>
      <c r="R918" s="91"/>
      <c r="S918" s="91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81"/>
      <c r="R919" s="91"/>
      <c r="S919" s="91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81"/>
      <c r="R920" s="91"/>
      <c r="S920" s="91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81"/>
      <c r="R921" s="91"/>
      <c r="S921" s="91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81"/>
      <c r="R922" s="91"/>
      <c r="S922" s="91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81"/>
      <c r="R923" s="91"/>
      <c r="S923" s="91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81"/>
      <c r="R924" s="91"/>
      <c r="S924" s="91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81"/>
      <c r="R925" s="91"/>
      <c r="S925" s="91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81"/>
      <c r="R926" s="91"/>
      <c r="S926" s="91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81"/>
      <c r="R927" s="91"/>
      <c r="S927" s="91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81"/>
      <c r="R928" s="91"/>
      <c r="S928" s="91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81"/>
      <c r="R929" s="91"/>
      <c r="S929" s="91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81"/>
      <c r="R930" s="91"/>
      <c r="S930" s="91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81"/>
      <c r="R931" s="91"/>
      <c r="S931" s="91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81"/>
      <c r="R932" s="91"/>
      <c r="S932" s="91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81"/>
      <c r="R933" s="91"/>
      <c r="S933" s="91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81"/>
      <c r="R934" s="91"/>
      <c r="S934" s="91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81"/>
      <c r="R935" s="91"/>
      <c r="S935" s="91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81"/>
      <c r="R936" s="91"/>
      <c r="S936" s="91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81"/>
      <c r="R937" s="91"/>
      <c r="S937" s="91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81"/>
      <c r="R938" s="91"/>
      <c r="S938" s="91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81"/>
      <c r="R939" s="91"/>
      <c r="S939" s="91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81"/>
      <c r="R940" s="91"/>
      <c r="S940" s="91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81"/>
      <c r="R941" s="91"/>
      <c r="S941" s="91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81"/>
      <c r="R942" s="91"/>
      <c r="S942" s="91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81"/>
      <c r="R943" s="91"/>
      <c r="S943" s="91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81"/>
      <c r="R944" s="91"/>
      <c r="S944" s="91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81"/>
      <c r="R945" s="91"/>
      <c r="S945" s="91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81"/>
      <c r="R946" s="91"/>
      <c r="S946" s="91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81"/>
      <c r="R947" s="91"/>
      <c r="S947" s="91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81"/>
      <c r="R948" s="91"/>
      <c r="S948" s="91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81"/>
      <c r="R949" s="91"/>
      <c r="S949" s="91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81"/>
      <c r="R950" s="91"/>
      <c r="S950" s="91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81"/>
      <c r="R951" s="91"/>
      <c r="S951" s="91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81"/>
      <c r="R952" s="91"/>
      <c r="S952" s="91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81"/>
      <c r="R953" s="91"/>
      <c r="S953" s="91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81"/>
      <c r="R954" s="91"/>
      <c r="S954" s="91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81"/>
      <c r="R955" s="91"/>
      <c r="S955" s="91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81"/>
      <c r="R956" s="91"/>
      <c r="S956" s="91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81"/>
      <c r="R957" s="91"/>
      <c r="S957" s="91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81"/>
      <c r="R958" s="91"/>
      <c r="S958" s="91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81"/>
      <c r="R959" s="91"/>
      <c r="S959" s="91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81"/>
      <c r="R960" s="91"/>
      <c r="S960" s="91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81"/>
      <c r="R961" s="91"/>
      <c r="S961" s="91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81"/>
      <c r="R962" s="91"/>
      <c r="S962" s="91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81"/>
      <c r="R963" s="91"/>
      <c r="S963" s="91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81"/>
      <c r="R964" s="91"/>
      <c r="S964" s="91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81"/>
      <c r="R965" s="91"/>
      <c r="S965" s="91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81"/>
      <c r="R966" s="91"/>
      <c r="S966" s="91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81"/>
      <c r="R967" s="91"/>
      <c r="S967" s="91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81"/>
      <c r="R968" s="91"/>
      <c r="S968" s="91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81"/>
      <c r="R969" s="91"/>
      <c r="S969" s="91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81"/>
      <c r="R970" s="91"/>
      <c r="S970" s="91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81"/>
      <c r="R971" s="91"/>
      <c r="S971" s="91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81"/>
      <c r="R972" s="91"/>
      <c r="S972" s="91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81"/>
      <c r="R973" s="91"/>
      <c r="S973" s="91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81"/>
      <c r="R974" s="91"/>
      <c r="S974" s="91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81"/>
      <c r="R975" s="91"/>
      <c r="S975" s="91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81"/>
      <c r="R976" s="91"/>
      <c r="S976" s="91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81"/>
      <c r="R977" s="91"/>
      <c r="S977" s="91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81"/>
      <c r="R978" s="91"/>
      <c r="S978" s="91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81"/>
      <c r="R979" s="91"/>
      <c r="S979" s="91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81"/>
      <c r="R980" s="91"/>
      <c r="S980" s="91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81"/>
      <c r="R981" s="91"/>
      <c r="S981" s="91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81"/>
      <c r="R982" s="91"/>
      <c r="S982" s="91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81"/>
      <c r="R983" s="91"/>
      <c r="S983" s="91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81"/>
      <c r="R984" s="91"/>
      <c r="S984" s="91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81"/>
      <c r="R985" s="91"/>
      <c r="S985" s="91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81"/>
      <c r="R986" s="91"/>
      <c r="S986" s="91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81"/>
      <c r="R987" s="91"/>
      <c r="S987" s="91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81"/>
      <c r="R988" s="91"/>
      <c r="S988" s="91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81"/>
      <c r="R989" s="91"/>
      <c r="S989" s="91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81"/>
      <c r="R990" s="91"/>
      <c r="S990" s="91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81"/>
      <c r="R991" s="91"/>
      <c r="S991" s="91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81"/>
      <c r="R992" s="91"/>
      <c r="S992" s="91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81"/>
      <c r="R993" s="91"/>
      <c r="S993" s="91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81"/>
      <c r="R994" s="91"/>
      <c r="S994" s="91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81"/>
      <c r="R995" s="91"/>
      <c r="S995" s="91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81"/>
      <c r="R996" s="91"/>
      <c r="S996" s="91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81"/>
      <c r="R997" s="91"/>
      <c r="S997" s="91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81"/>
      <c r="R998" s="91"/>
      <c r="S998" s="91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81"/>
      <c r="R999" s="91"/>
      <c r="S999" s="91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81"/>
      <c r="R1000" s="91"/>
      <c r="S1000" s="91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81"/>
      <c r="R1001" s="91"/>
      <c r="S1001" s="91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81"/>
      <c r="R1002" s="91"/>
      <c r="S1002" s="91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81"/>
      <c r="R1003" s="91"/>
      <c r="S1003" s="91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81"/>
      <c r="R1004" s="91"/>
      <c r="S1004" s="91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81"/>
      <c r="R1005" s="91"/>
      <c r="S1005" s="91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81"/>
      <c r="R1006" s="91"/>
      <c r="S1006" s="91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81"/>
      <c r="R1007" s="91"/>
      <c r="S1007" s="91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81"/>
      <c r="R1008" s="91"/>
      <c r="S1008" s="91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81"/>
      <c r="R1009" s="91"/>
      <c r="S1009" s="91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81"/>
      <c r="R1010" s="91"/>
      <c r="S1010" s="91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81"/>
      <c r="R1011" s="91"/>
      <c r="S1011" s="91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81"/>
      <c r="R1012" s="91"/>
      <c r="S1012" s="91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81"/>
      <c r="R1013" s="91"/>
      <c r="S1013" s="91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81"/>
      <c r="R1014" s="91"/>
      <c r="S1014" s="91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81"/>
      <c r="R1015" s="91"/>
      <c r="S1015" s="91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81"/>
      <c r="R1016" s="91"/>
      <c r="S1016" s="91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81"/>
      <c r="R1017" s="91"/>
      <c r="S1017" s="91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81"/>
      <c r="R1018" s="91"/>
      <c r="S1018" s="91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81"/>
      <c r="R1019" s="91"/>
      <c r="S1019" s="91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81"/>
      <c r="R1020" s="91"/>
      <c r="S1020" s="91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81"/>
      <c r="R1021" s="91"/>
      <c r="S1021" s="91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81"/>
      <c r="R1022" s="91"/>
      <c r="S1022" s="91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81"/>
      <c r="R1023" s="91"/>
      <c r="S1023" s="91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81"/>
      <c r="R1024" s="91"/>
      <c r="S1024" s="91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81"/>
      <c r="R1025" s="91"/>
      <c r="S1025" s="91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81"/>
      <c r="R1026" s="91"/>
      <c r="S1026" s="91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81"/>
      <c r="R1027" s="91"/>
      <c r="S1027" s="91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81"/>
      <c r="R1028" s="91"/>
      <c r="S1028" s="91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81"/>
      <c r="R1029" s="91"/>
      <c r="S1029" s="91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81"/>
      <c r="R1030" s="91"/>
      <c r="S1030" s="91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81"/>
      <c r="R1031" s="91"/>
      <c r="S1031" s="91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81"/>
      <c r="R1032" s="91"/>
      <c r="S1032" s="91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81"/>
      <c r="R1033" s="91"/>
      <c r="S1033" s="91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81"/>
      <c r="R1034" s="91"/>
      <c r="S1034" s="91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81"/>
      <c r="R1035" s="91"/>
      <c r="S1035" s="91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81"/>
      <c r="R1036" s="91"/>
      <c r="S1036" s="91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81"/>
      <c r="R1037" s="91"/>
      <c r="S1037" s="91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81"/>
      <c r="R1038" s="91"/>
      <c r="S1038" s="91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81"/>
      <c r="R1039" s="91"/>
      <c r="S1039" s="91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81"/>
      <c r="R1040" s="91"/>
      <c r="S1040" s="91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81"/>
      <c r="R1041" s="91"/>
      <c r="S1041" s="91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81"/>
      <c r="R1042" s="91"/>
      <c r="S1042" s="91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81"/>
      <c r="R1043" s="91"/>
      <c r="S1043" s="91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81"/>
      <c r="R1044" s="91"/>
      <c r="S1044" s="91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81"/>
      <c r="R1045" s="91"/>
      <c r="S1045" s="91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81"/>
      <c r="R1046" s="91"/>
      <c r="S1046" s="91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81"/>
      <c r="R1047" s="91"/>
      <c r="S1047" s="91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81"/>
      <c r="R1048" s="91"/>
      <c r="S1048" s="91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81"/>
      <c r="R1049" s="91"/>
      <c r="S1049" s="91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81"/>
      <c r="R1050" s="91"/>
      <c r="S1050" s="91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81"/>
      <c r="R1051" s="91"/>
      <c r="S1051" s="91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81"/>
      <c r="R1052" s="91"/>
      <c r="S1052" s="91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81"/>
      <c r="R1053" s="91"/>
      <c r="S1053" s="91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81"/>
      <c r="R1054" s="91"/>
      <c r="S1054" s="91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81"/>
      <c r="R1055" s="91"/>
      <c r="S1055" s="91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81"/>
      <c r="R1056" s="91"/>
      <c r="S1056" s="91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81"/>
      <c r="R1057" s="91"/>
      <c r="S1057" s="91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81"/>
      <c r="R1058" s="91"/>
      <c r="S1058" s="91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81"/>
      <c r="R1059" s="91"/>
      <c r="S1059" s="91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81"/>
      <c r="R1060" s="91"/>
      <c r="S1060" s="91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81"/>
      <c r="R1061" s="91"/>
      <c r="S1061" s="91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81"/>
      <c r="R1062" s="91"/>
      <c r="S1062" s="91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81"/>
      <c r="R1063" s="91"/>
      <c r="S1063" s="91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81"/>
      <c r="R1064" s="91"/>
      <c r="S1064" s="91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81"/>
      <c r="R1065" s="91"/>
      <c r="S1065" s="91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81"/>
      <c r="R1066" s="91"/>
      <c r="S1066" s="91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81"/>
      <c r="R1067" s="91"/>
      <c r="S1067" s="91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81"/>
      <c r="R1068" s="91"/>
      <c r="S1068" s="91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81"/>
      <c r="R1069" s="91"/>
      <c r="S1069" s="91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81"/>
      <c r="R1070" s="91"/>
      <c r="S1070" s="91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81"/>
      <c r="R1071" s="91"/>
      <c r="S1071" s="91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81"/>
      <c r="R1072" s="91"/>
      <c r="S1072" s="91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81"/>
      <c r="R1073" s="91"/>
      <c r="S1073" s="91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81"/>
      <c r="R1074" s="91"/>
      <c r="S1074" s="91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81"/>
      <c r="R1075" s="91"/>
      <c r="S1075" s="91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81"/>
      <c r="R1076" s="91"/>
      <c r="S1076" s="91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81"/>
      <c r="R1077" s="91"/>
      <c r="S1077" s="91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81"/>
      <c r="R1078" s="91"/>
      <c r="S1078" s="91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81"/>
      <c r="R1079" s="91"/>
      <c r="S1079" s="91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81"/>
      <c r="R1080" s="91"/>
      <c r="S1080" s="91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81"/>
      <c r="R1081" s="91"/>
      <c r="S1081" s="91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81"/>
      <c r="R1082" s="91"/>
      <c r="S1082" s="91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81"/>
      <c r="R1083" s="91"/>
      <c r="S1083" s="91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81"/>
      <c r="R1084" s="91"/>
      <c r="S1084" s="91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81"/>
      <c r="R1085" s="91"/>
      <c r="S1085" s="91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81"/>
      <c r="R1086" s="91"/>
      <c r="S1086" s="91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81"/>
      <c r="R1087" s="91"/>
      <c r="S1087" s="91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81"/>
      <c r="R1088" s="91"/>
      <c r="S1088" s="91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81"/>
      <c r="R1089" s="91"/>
      <c r="S1089" s="91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81"/>
      <c r="R1090" s="91"/>
      <c r="S1090" s="91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81"/>
      <c r="R1091" s="91"/>
      <c r="S1091" s="91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81"/>
      <c r="R1092" s="91"/>
      <c r="S1092" s="91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81"/>
      <c r="R1093" s="91"/>
      <c r="S1093" s="91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81"/>
      <c r="R1094" s="91"/>
      <c r="S1094" s="91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81"/>
      <c r="R1095" s="91"/>
      <c r="S1095" s="91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81"/>
      <c r="R1096" s="91"/>
      <c r="S1096" s="91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81"/>
      <c r="R1097" s="91"/>
      <c r="S1097" s="91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81"/>
      <c r="R1098" s="91"/>
      <c r="S1098" s="91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81"/>
      <c r="R1099" s="91"/>
      <c r="S1099" s="91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81"/>
      <c r="R1100" s="91"/>
      <c r="S1100" s="91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81"/>
      <c r="R1101" s="91"/>
      <c r="S1101" s="91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81"/>
      <c r="R1102" s="91"/>
      <c r="S1102" s="91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81"/>
      <c r="R1103" s="91"/>
      <c r="S1103" s="91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81"/>
      <c r="R1104" s="91"/>
      <c r="S1104" s="91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81"/>
      <c r="R1105" s="91"/>
      <c r="S1105" s="91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81"/>
      <c r="R1106" s="91"/>
      <c r="S1106" s="91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81"/>
      <c r="R1107" s="91"/>
      <c r="S1107" s="91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81"/>
      <c r="R1108" s="91"/>
      <c r="S1108" s="91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81"/>
      <c r="R1109" s="91"/>
      <c r="S1109" s="91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81"/>
      <c r="R1110" s="91"/>
      <c r="S1110" s="91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81"/>
      <c r="R1111" s="91"/>
      <c r="S1111" s="91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81"/>
      <c r="R1112" s="91"/>
      <c r="S1112" s="91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81"/>
      <c r="R1113" s="91"/>
      <c r="S1113" s="91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81"/>
      <c r="R1114" s="91"/>
      <c r="S1114" s="91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81"/>
      <c r="R1115" s="91"/>
      <c r="S1115" s="91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81"/>
      <c r="R1116" s="91"/>
      <c r="S1116" s="91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81"/>
      <c r="R1117" s="91"/>
      <c r="S1117" s="91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81"/>
      <c r="R1118" s="91"/>
      <c r="S1118" s="91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81"/>
      <c r="R1119" s="91"/>
      <c r="S1119" s="91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81"/>
      <c r="R1120" s="91"/>
      <c r="S1120" s="91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81"/>
      <c r="R1121" s="91"/>
      <c r="S1121" s="91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81"/>
      <c r="R1122" s="91"/>
      <c r="S1122" s="91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81"/>
      <c r="R1123" s="91"/>
      <c r="S1123" s="91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81"/>
      <c r="R1124" s="91"/>
      <c r="S1124" s="91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81"/>
      <c r="R1125" s="91"/>
      <c r="S1125" s="91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81"/>
      <c r="R1126" s="91"/>
      <c r="S1126" s="91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81"/>
      <c r="R1127" s="91"/>
      <c r="S1127" s="91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81"/>
      <c r="R1128" s="91"/>
      <c r="S1128" s="91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81"/>
      <c r="R1129" s="91"/>
      <c r="S1129" s="91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81"/>
      <c r="R1130" s="91"/>
      <c r="S1130" s="91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81"/>
      <c r="R1131" s="91"/>
      <c r="S1131" s="91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81"/>
      <c r="R1132" s="91"/>
      <c r="S1132" s="91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81"/>
      <c r="R1133" s="91"/>
      <c r="S1133" s="91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81"/>
      <c r="R1134" s="91"/>
      <c r="S1134" s="91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81"/>
      <c r="R1135" s="91"/>
      <c r="S1135" s="91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81"/>
      <c r="R1136" s="91"/>
      <c r="S1136" s="91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81"/>
      <c r="R1137" s="91"/>
      <c r="S1137" s="91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81"/>
      <c r="R1138" s="91"/>
      <c r="S1138" s="91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81"/>
      <c r="R1139" s="91"/>
      <c r="S1139" s="91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81"/>
      <c r="R1140" s="91"/>
      <c r="S1140" s="91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81"/>
      <c r="R1141" s="91"/>
      <c r="S1141" s="91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81"/>
      <c r="R1142" s="91"/>
      <c r="S1142" s="91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81"/>
      <c r="R1143" s="91"/>
      <c r="S1143" s="91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81"/>
      <c r="R1144" s="91"/>
      <c r="S1144" s="91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81"/>
      <c r="R1145" s="91"/>
      <c r="S1145" s="91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81"/>
      <c r="R1146" s="91"/>
      <c r="S1146" s="91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81"/>
      <c r="R1147" s="91"/>
      <c r="S1147" s="91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81"/>
      <c r="R1148" s="91"/>
      <c r="S1148" s="91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81"/>
      <c r="R1149" s="91"/>
      <c r="S1149" s="91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81"/>
      <c r="R1150" s="91"/>
      <c r="S1150" s="91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81"/>
      <c r="R1151" s="91"/>
      <c r="S1151" s="91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81"/>
      <c r="R1152" s="91"/>
      <c r="S1152" s="91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81"/>
      <c r="R1153" s="91"/>
      <c r="S1153" s="91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81"/>
      <c r="R1154" s="91"/>
      <c r="S1154" s="91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81"/>
      <c r="R1155" s="91"/>
      <c r="S1155" s="91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81"/>
      <c r="R1156" s="91"/>
      <c r="S1156" s="91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81"/>
      <c r="R1157" s="91"/>
      <c r="S1157" s="91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81"/>
      <c r="R1158" s="91"/>
      <c r="S1158" s="91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81"/>
      <c r="R1159" s="91"/>
      <c r="S1159" s="91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81"/>
      <c r="R1160" s="91"/>
      <c r="S1160" s="91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81"/>
      <c r="R1161" s="91"/>
      <c r="S1161" s="91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81"/>
      <c r="R1162" s="91"/>
      <c r="S1162" s="91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81"/>
      <c r="R1163" s="91"/>
      <c r="S1163" s="91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81"/>
      <c r="R1164" s="91"/>
      <c r="S1164" s="91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81"/>
      <c r="R1165" s="91"/>
      <c r="S1165" s="91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81"/>
      <c r="R1166" s="91"/>
      <c r="S1166" s="91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81"/>
      <c r="R1167" s="91"/>
      <c r="S1167" s="91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81"/>
      <c r="R1168" s="91"/>
      <c r="S1168" s="91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81"/>
      <c r="R1169" s="91"/>
      <c r="S1169" s="91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81"/>
      <c r="R1170" s="91"/>
      <c r="S1170" s="91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81"/>
      <c r="R1171" s="91"/>
      <c r="S1171" s="91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81"/>
      <c r="R1172" s="91"/>
      <c r="S1172" s="91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81"/>
      <c r="R1173" s="91"/>
      <c r="S1173" s="91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81"/>
      <c r="R1174" s="91"/>
      <c r="S1174" s="91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81"/>
      <c r="R1175" s="91"/>
      <c r="S1175" s="91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81"/>
      <c r="R1176" s="91"/>
      <c r="S1176" s="91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81"/>
      <c r="R1177" s="91"/>
      <c r="S1177" s="91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81"/>
      <c r="R1178" s="91"/>
      <c r="S1178" s="91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81"/>
      <c r="R1179" s="91"/>
      <c r="S1179" s="91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81"/>
      <c r="R1180" s="91"/>
      <c r="S1180" s="91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81"/>
      <c r="R1181" s="91"/>
      <c r="S1181" s="91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81"/>
      <c r="R1182" s="91"/>
      <c r="S1182" s="91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81"/>
      <c r="R1183" s="91"/>
      <c r="S1183" s="91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81"/>
      <c r="R1184" s="91"/>
      <c r="S1184" s="91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81"/>
      <c r="R1185" s="91"/>
      <c r="S1185" s="91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81"/>
      <c r="R1186" s="91"/>
      <c r="S1186" s="91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81"/>
      <c r="R1187" s="91"/>
      <c r="S1187" s="91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81"/>
      <c r="R1188" s="91"/>
      <c r="S1188" s="91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81"/>
      <c r="R1189" s="91"/>
      <c r="S1189" s="91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81"/>
      <c r="R1190" s="91"/>
      <c r="S1190" s="91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81"/>
      <c r="R1191" s="91"/>
      <c r="S1191" s="91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81"/>
      <c r="R1192" s="91"/>
      <c r="S1192" s="91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81"/>
      <c r="R1193" s="91"/>
      <c r="S1193" s="91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81"/>
      <c r="R1194" s="91"/>
      <c r="S1194" s="91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81"/>
      <c r="R1195" s="91"/>
      <c r="S1195" s="91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81"/>
      <c r="R1196" s="91"/>
      <c r="S1196" s="91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81"/>
      <c r="R1197" s="91"/>
      <c r="S1197" s="91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81"/>
      <c r="R1198" s="91"/>
      <c r="S1198" s="91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81"/>
      <c r="R1199" s="91"/>
      <c r="S1199" s="91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81"/>
      <c r="R1200" s="91"/>
      <c r="S1200" s="91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81"/>
      <c r="R1201" s="91"/>
      <c r="S1201" s="91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81"/>
      <c r="R1202" s="91"/>
      <c r="S1202" s="91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81"/>
      <c r="R1203" s="91"/>
      <c r="S1203" s="91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81"/>
      <c r="R1204" s="91"/>
      <c r="S1204" s="91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81"/>
      <c r="R1205" s="91"/>
      <c r="S1205" s="91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81"/>
      <c r="R1206" s="91"/>
      <c r="S1206" s="91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81"/>
      <c r="R1207" s="91"/>
      <c r="S1207" s="91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81"/>
      <c r="R1208" s="91"/>
      <c r="S1208" s="91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81"/>
      <c r="R1209" s="91"/>
      <c r="S1209" s="91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81"/>
      <c r="R1210" s="91"/>
      <c r="S1210" s="91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81"/>
      <c r="R1211" s="91"/>
      <c r="S1211" s="91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81"/>
      <c r="R1212" s="91"/>
      <c r="S1212" s="91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81"/>
      <c r="R1213" s="91"/>
      <c r="S1213" s="91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81"/>
      <c r="R1214" s="91"/>
      <c r="S1214" s="91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81"/>
      <c r="R1215" s="91"/>
      <c r="S1215" s="91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81"/>
      <c r="R1216" s="91"/>
      <c r="S1216" s="91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81"/>
      <c r="R1217" s="91"/>
      <c r="S1217" s="91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81"/>
      <c r="R1218" s="91"/>
      <c r="S1218" s="91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81"/>
      <c r="R1219" s="91"/>
      <c r="S1219" s="91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81"/>
      <c r="R1220" s="91"/>
      <c r="S1220" s="91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81"/>
      <c r="R1221" s="91"/>
      <c r="S1221" s="91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81"/>
      <c r="R1222" s="91"/>
      <c r="S1222" s="91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81"/>
      <c r="R1223" s="91"/>
      <c r="S1223" s="91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81"/>
      <c r="R1224" s="91"/>
      <c r="S1224" s="91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81"/>
      <c r="R1225" s="91"/>
      <c r="S1225" s="91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81"/>
      <c r="R1226" s="91"/>
      <c r="S1226" s="91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81"/>
      <c r="R1227" s="91"/>
      <c r="S1227" s="91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81"/>
      <c r="R1228" s="91"/>
      <c r="S1228" s="91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81"/>
      <c r="R1229" s="91"/>
      <c r="S1229" s="91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81"/>
      <c r="R1230" s="91"/>
      <c r="S1230" s="91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81"/>
      <c r="R1231" s="91"/>
      <c r="S1231" s="91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81"/>
      <c r="R1232" s="91"/>
      <c r="S1232" s="91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81"/>
      <c r="R1233" s="91"/>
      <c r="S1233" s="91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81"/>
      <c r="R1234" s="91"/>
      <c r="S1234" s="91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81"/>
      <c r="R1235" s="91"/>
      <c r="S1235" s="91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81"/>
      <c r="R1236" s="91"/>
      <c r="S1236" s="91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81"/>
      <c r="R1237" s="91"/>
      <c r="S1237" s="91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81"/>
      <c r="R1238" s="91"/>
      <c r="S1238" s="91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81"/>
      <c r="R1239" s="91"/>
      <c r="S1239" s="91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81"/>
      <c r="R1240" s="91"/>
      <c r="S1240" s="91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81"/>
      <c r="R1241" s="91"/>
      <c r="S1241" s="91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81"/>
      <c r="R1242" s="91"/>
      <c r="S1242" s="91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81"/>
      <c r="R1243" s="91"/>
      <c r="S1243" s="91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81"/>
      <c r="R1244" s="91"/>
      <c r="S1244" s="91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81"/>
      <c r="R1245" s="91"/>
      <c r="S1245" s="91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81"/>
      <c r="R1246" s="91"/>
      <c r="S1246" s="91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81"/>
      <c r="R1247" s="91"/>
      <c r="S1247" s="91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81"/>
      <c r="R1248" s="91"/>
      <c r="S1248" s="91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81"/>
      <c r="R1249" s="91"/>
      <c r="S1249" s="91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81"/>
      <c r="R1250" s="91"/>
      <c r="S1250" s="91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81"/>
      <c r="R1251" s="91"/>
      <c r="S1251" s="91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81"/>
      <c r="R1252" s="91"/>
      <c r="S1252" s="91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81"/>
      <c r="R1253" s="91"/>
      <c r="S1253" s="91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81"/>
      <c r="R1254" s="91"/>
      <c r="S1254" s="91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81"/>
      <c r="R1255" s="91"/>
      <c r="S1255" s="91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81"/>
      <c r="R1256" s="91"/>
      <c r="S1256" s="91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81"/>
      <c r="R1257" s="91"/>
      <c r="S1257" s="91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81"/>
      <c r="R1258" s="91"/>
      <c r="S1258" s="91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81"/>
      <c r="R1259" s="91"/>
      <c r="S1259" s="91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81"/>
      <c r="R1260" s="91"/>
      <c r="S1260" s="91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81"/>
      <c r="R1261" s="91"/>
      <c r="S1261" s="91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81"/>
      <c r="R1262" s="91"/>
      <c r="S1262" s="91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81"/>
      <c r="R1263" s="91"/>
      <c r="S1263" s="91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81"/>
      <c r="R1264" s="91"/>
      <c r="S1264" s="91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81"/>
      <c r="R1265" s="91"/>
      <c r="S1265" s="91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81"/>
      <c r="R1266" s="91"/>
      <c r="S1266" s="91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81"/>
      <c r="R1267" s="91"/>
      <c r="S1267" s="91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81"/>
      <c r="R1268" s="91"/>
      <c r="S1268" s="91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81"/>
      <c r="R1269" s="91"/>
      <c r="S1269" s="91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81"/>
      <c r="R1270" s="91"/>
      <c r="S1270" s="91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81"/>
      <c r="R1271" s="91"/>
      <c r="S1271" s="91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81"/>
      <c r="R1272" s="91"/>
      <c r="S1272" s="91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81"/>
      <c r="R1273" s="91"/>
      <c r="S1273" s="91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81"/>
      <c r="R1274" s="91"/>
      <c r="S1274" s="91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81"/>
      <c r="R1275" s="91"/>
      <c r="S1275" s="91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81"/>
      <c r="R1276" s="91"/>
      <c r="S1276" s="91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81"/>
      <c r="R1277" s="91"/>
      <c r="S1277" s="91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81"/>
      <c r="R1278" s="91"/>
      <c r="S1278" s="91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81"/>
      <c r="R1279" s="91"/>
      <c r="S1279" s="91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81"/>
      <c r="R1280" s="91"/>
      <c r="S1280" s="91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81"/>
      <c r="R1281" s="91"/>
      <c r="S1281" s="91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81"/>
      <c r="R1282" s="91"/>
      <c r="S1282" s="91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81"/>
      <c r="R1283" s="91"/>
      <c r="S1283" s="91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81"/>
      <c r="R1284" s="91"/>
      <c r="S1284" s="91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81"/>
      <c r="R1285" s="91"/>
      <c r="S1285" s="91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81"/>
      <c r="R1286" s="91"/>
      <c r="S1286" s="91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81"/>
      <c r="R1287" s="91"/>
      <c r="S1287" s="91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81"/>
      <c r="R1288" s="91"/>
      <c r="S1288" s="91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81"/>
      <c r="R1289" s="91"/>
      <c r="S1289" s="91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81"/>
      <c r="R1290" s="91"/>
      <c r="S1290" s="91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81"/>
      <c r="R1291" s="91"/>
      <c r="S1291" s="91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81"/>
      <c r="R1292" s="91"/>
      <c r="S1292" s="91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81"/>
      <c r="R1293" s="91"/>
      <c r="S1293" s="91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81"/>
      <c r="R1294" s="91"/>
      <c r="S1294" s="91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81"/>
      <c r="R1295" s="91"/>
      <c r="S1295" s="91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81"/>
      <c r="R1296" s="91"/>
      <c r="S1296" s="91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81"/>
      <c r="R1297" s="91"/>
      <c r="S1297" s="91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81"/>
      <c r="R1298" s="91"/>
      <c r="S1298" s="91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81"/>
      <c r="R1299" s="91"/>
      <c r="S1299" s="91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81"/>
      <c r="R1300" s="91"/>
      <c r="S1300" s="91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81"/>
      <c r="R1301" s="91"/>
      <c r="S1301" s="91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81"/>
      <c r="R1302" s="91"/>
      <c r="S1302" s="91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81"/>
      <c r="R1303" s="91"/>
      <c r="S1303" s="91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81"/>
      <c r="R1304" s="91"/>
      <c r="S1304" s="91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81"/>
      <c r="R1305" s="91"/>
      <c r="S1305" s="91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81"/>
      <c r="R1306" s="91"/>
      <c r="S1306" s="91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81"/>
      <c r="R1307" s="91"/>
      <c r="S1307" s="91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81"/>
      <c r="R1308" s="91"/>
      <c r="S1308" s="91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81"/>
      <c r="R1309" s="91"/>
      <c r="S1309" s="91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81"/>
      <c r="R1310" s="91"/>
      <c r="S1310" s="91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81"/>
      <c r="R1311" s="91"/>
      <c r="S1311" s="91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81"/>
      <c r="R1312" s="91"/>
      <c r="S1312" s="91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81"/>
      <c r="R1313" s="91"/>
      <c r="S1313" s="91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81"/>
      <c r="R1314" s="91"/>
      <c r="S1314" s="91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81"/>
      <c r="R1315" s="91"/>
      <c r="S1315" s="91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81"/>
      <c r="R1316" s="91"/>
      <c r="S1316" s="91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81"/>
      <c r="R1317" s="91"/>
      <c r="S1317" s="91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81"/>
      <c r="R1318" s="91"/>
      <c r="S1318" s="91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81"/>
      <c r="R1319" s="91"/>
      <c r="S1319" s="91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81"/>
      <c r="R1320" s="91"/>
      <c r="S1320" s="91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81"/>
      <c r="R1321" s="91"/>
      <c r="S1321" s="91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81"/>
      <c r="R1322" s="91"/>
      <c r="S1322" s="91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81"/>
      <c r="R1323" s="91"/>
      <c r="S1323" s="91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81"/>
      <c r="R1324" s="91"/>
      <c r="S1324" s="91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81"/>
      <c r="R1325" s="91"/>
      <c r="S1325" s="91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81"/>
      <c r="R1326" s="91"/>
      <c r="S1326" s="91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81"/>
      <c r="R1327" s="91"/>
      <c r="S1327" s="91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81"/>
      <c r="R1328" s="91"/>
      <c r="S1328" s="91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81"/>
      <c r="R1329" s="91"/>
      <c r="S1329" s="91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81"/>
      <c r="R1330" s="91"/>
      <c r="S1330" s="91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81"/>
      <c r="R1331" s="91"/>
      <c r="S1331" s="91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81"/>
      <c r="R1332" s="91"/>
      <c r="S1332" s="91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81"/>
      <c r="R1333" s="91"/>
      <c r="S1333" s="91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81"/>
      <c r="R1334" s="91"/>
      <c r="S1334" s="91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81"/>
      <c r="R1335" s="91"/>
      <c r="S1335" s="91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81"/>
      <c r="R1336" s="91"/>
      <c r="S1336" s="91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81"/>
      <c r="R1337" s="91"/>
      <c r="S1337" s="91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81"/>
      <c r="R1338" s="91"/>
      <c r="S1338" s="91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81"/>
      <c r="R1339" s="91"/>
      <c r="S1339" s="91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81"/>
      <c r="R1340" s="91"/>
      <c r="S1340" s="91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81"/>
      <c r="R1341" s="91"/>
      <c r="S1341" s="91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81"/>
      <c r="R1342" s="91"/>
      <c r="S1342" s="91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81"/>
      <c r="R1343" s="91"/>
      <c r="S1343" s="91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81"/>
      <c r="R1344" s="91"/>
      <c r="S1344" s="91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81"/>
      <c r="R1345" s="91"/>
      <c r="S1345" s="91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81"/>
      <c r="R1346" s="91"/>
      <c r="S1346" s="91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81"/>
      <c r="R1347" s="91"/>
      <c r="S1347" s="91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81"/>
      <c r="R1348" s="91"/>
      <c r="S1348" s="91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81"/>
      <c r="R1349" s="91"/>
      <c r="S1349" s="91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81"/>
      <c r="R1350" s="91"/>
      <c r="S1350" s="91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81"/>
      <c r="R1351" s="91"/>
      <c r="S1351" s="91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81"/>
      <c r="R1352" s="91"/>
      <c r="S1352" s="91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81"/>
      <c r="R1353" s="91"/>
      <c r="S1353" s="91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81"/>
      <c r="R1354" s="91"/>
      <c r="S1354" s="91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81"/>
      <c r="R1355" s="91"/>
      <c r="S1355" s="91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81"/>
      <c r="R1356" s="91"/>
      <c r="S1356" s="91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81"/>
      <c r="R1357" s="91"/>
      <c r="S1357" s="91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81"/>
      <c r="R1358" s="91"/>
      <c r="S1358" s="91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81"/>
      <c r="R1359" s="91"/>
      <c r="S1359" s="91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81"/>
      <c r="R1360" s="91"/>
      <c r="S1360" s="91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81"/>
      <c r="R1361" s="91"/>
      <c r="S1361" s="91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81"/>
      <c r="R1362" s="91"/>
      <c r="S1362" s="91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81"/>
      <c r="R1363" s="91"/>
      <c r="S1363" s="91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81"/>
      <c r="R1364" s="91"/>
      <c r="S1364" s="91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81"/>
      <c r="R1365" s="91"/>
      <c r="S1365" s="91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81"/>
      <c r="R1366" s="91"/>
      <c r="S1366" s="91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81"/>
      <c r="R1367" s="91"/>
      <c r="S1367" s="91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81"/>
      <c r="R1368" s="91"/>
      <c r="S1368" s="91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81"/>
      <c r="R1369" s="91"/>
      <c r="S1369" s="91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81"/>
      <c r="R1370" s="91"/>
      <c r="S1370" s="91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81"/>
      <c r="R1371" s="91"/>
      <c r="S1371" s="91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81"/>
      <c r="R1372" s="91"/>
      <c r="S1372" s="91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81"/>
      <c r="R1373" s="91"/>
      <c r="S1373" s="91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81"/>
      <c r="R1374" s="91"/>
      <c r="S1374" s="91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81"/>
      <c r="R1375" s="91"/>
      <c r="S1375" s="91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81"/>
      <c r="R1376" s="91"/>
      <c r="S1376" s="91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81"/>
      <c r="R1377" s="91"/>
      <c r="S1377" s="91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81"/>
      <c r="R1378" s="91"/>
      <c r="S1378" s="91"/>
    </row>
    <row r="1379" spans="1:19" s="3" customFormat="1" x14ac:dyDescent="0.2">
      <c r="A1379" s="1"/>
      <c r="B1379" s="1"/>
      <c r="C1379" s="1"/>
      <c r="D1379" s="1"/>
      <c r="E1379" s="1"/>
      <c r="F1379" s="2"/>
      <c r="G1379" s="2"/>
      <c r="H1379" s="19"/>
      <c r="I1379" s="21"/>
      <c r="J1379" s="1"/>
      <c r="K1379" s="1"/>
      <c r="L1379" s="12"/>
      <c r="M1379" s="1"/>
      <c r="N1379" s="1"/>
      <c r="O1379" s="1"/>
      <c r="P1379" s="1"/>
      <c r="Q1379" s="81"/>
      <c r="R1379" s="91"/>
      <c r="S1379" s="91"/>
    </row>
    <row r="1380" spans="1:19" s="3" customFormat="1" x14ac:dyDescent="0.2">
      <c r="A1380" s="1"/>
      <c r="B1380" s="1"/>
      <c r="C1380" s="1"/>
      <c r="D1380" s="1"/>
      <c r="E1380" s="1"/>
      <c r="F1380" s="2"/>
      <c r="G1380" s="2"/>
      <c r="H1380" s="19"/>
      <c r="I1380" s="21"/>
      <c r="J1380" s="1"/>
      <c r="K1380" s="1"/>
      <c r="L1380" s="12"/>
      <c r="M1380" s="1"/>
      <c r="N1380" s="1"/>
      <c r="O1380" s="1"/>
      <c r="P1380" s="1"/>
      <c r="Q1380" s="81"/>
      <c r="R1380" s="91"/>
      <c r="S1380" s="91"/>
    </row>
    <row r="1381" spans="1:19" s="3" customFormat="1" x14ac:dyDescent="0.2">
      <c r="A1381" s="1"/>
      <c r="B1381" s="1"/>
      <c r="C1381" s="1"/>
      <c r="D1381" s="1"/>
      <c r="E1381" s="1"/>
      <c r="F1381" s="2"/>
      <c r="G1381" s="2"/>
      <c r="H1381" s="19"/>
      <c r="I1381" s="21"/>
      <c r="J1381" s="1"/>
      <c r="K1381" s="1"/>
      <c r="L1381" s="12"/>
      <c r="M1381" s="1"/>
      <c r="N1381" s="1"/>
      <c r="O1381" s="1"/>
      <c r="P1381" s="1"/>
      <c r="Q1381" s="81"/>
      <c r="R1381" s="91"/>
      <c r="S1381" s="91"/>
    </row>
    <row r="1382" spans="1:19" s="3" customFormat="1" x14ac:dyDescent="0.2">
      <c r="A1382" s="1"/>
      <c r="B1382" s="1"/>
      <c r="C1382" s="1"/>
      <c r="D1382" s="1"/>
      <c r="E1382" s="1"/>
      <c r="F1382" s="2"/>
      <c r="G1382" s="2"/>
      <c r="H1382" s="19"/>
      <c r="I1382" s="21"/>
      <c r="J1382" s="1"/>
      <c r="K1382" s="1"/>
      <c r="L1382" s="12"/>
      <c r="M1382" s="1"/>
      <c r="N1382" s="1"/>
      <c r="O1382" s="1"/>
      <c r="P1382" s="1"/>
      <c r="Q1382" s="81"/>
      <c r="R1382" s="91"/>
      <c r="S1382" s="91"/>
    </row>
    <row r="1383" spans="1:19" s="3" customFormat="1" x14ac:dyDescent="0.2">
      <c r="A1383" s="1"/>
      <c r="B1383" s="1"/>
      <c r="C1383" s="1"/>
      <c r="D1383" s="1"/>
      <c r="E1383" s="1"/>
      <c r="F1383" s="2"/>
      <c r="G1383" s="2"/>
      <c r="H1383" s="19"/>
      <c r="I1383" s="21"/>
      <c r="J1383" s="1"/>
      <c r="K1383" s="1"/>
      <c r="L1383" s="12"/>
      <c r="M1383" s="1"/>
      <c r="N1383" s="1"/>
      <c r="O1383" s="1"/>
      <c r="P1383" s="1"/>
      <c r="Q1383" s="81"/>
      <c r="R1383" s="91"/>
      <c r="S1383" s="91"/>
    </row>
    <row r="1384" spans="1:19" s="3" customFormat="1" x14ac:dyDescent="0.2">
      <c r="A1384" s="1"/>
      <c r="B1384" s="1"/>
      <c r="C1384" s="1"/>
      <c r="D1384" s="1"/>
      <c r="E1384" s="1"/>
      <c r="F1384" s="2"/>
      <c r="G1384" s="2"/>
      <c r="H1384" s="19"/>
      <c r="I1384" s="21"/>
      <c r="J1384" s="1"/>
      <c r="K1384" s="1"/>
      <c r="L1384" s="12"/>
      <c r="M1384" s="1"/>
      <c r="N1384" s="1"/>
      <c r="O1384" s="1"/>
      <c r="P1384" s="1"/>
      <c r="Q1384" s="81"/>
      <c r="R1384" s="91"/>
      <c r="S1384" s="91"/>
    </row>
    <row r="1385" spans="1:19" s="3" customFormat="1" x14ac:dyDescent="0.2">
      <c r="A1385" s="1"/>
      <c r="B1385" s="1"/>
      <c r="C1385" s="1"/>
      <c r="D1385" s="1"/>
      <c r="E1385" s="1"/>
      <c r="F1385" s="2"/>
      <c r="G1385" s="2"/>
      <c r="H1385" s="19"/>
      <c r="I1385" s="21"/>
      <c r="J1385" s="1"/>
      <c r="K1385" s="1"/>
      <c r="L1385" s="12"/>
      <c r="M1385" s="1"/>
      <c r="N1385" s="1"/>
      <c r="O1385" s="1"/>
      <c r="P1385" s="1"/>
      <c r="Q1385" s="81"/>
      <c r="R1385" s="91"/>
      <c r="S1385" s="91"/>
    </row>
    <row r="1386" spans="1:19" s="3" customFormat="1" x14ac:dyDescent="0.2">
      <c r="A1386" s="1"/>
      <c r="B1386" s="1"/>
      <c r="C1386" s="1"/>
      <c r="D1386" s="1"/>
      <c r="E1386" s="1"/>
      <c r="F1386" s="2"/>
      <c r="G1386" s="2"/>
      <c r="H1386" s="19"/>
      <c r="I1386" s="21"/>
      <c r="J1386" s="1"/>
      <c r="K1386" s="1"/>
      <c r="L1386" s="12"/>
      <c r="M1386" s="1"/>
      <c r="N1386" s="1"/>
      <c r="O1386" s="1"/>
      <c r="P1386" s="1"/>
      <c r="Q1386" s="81"/>
      <c r="R1386" s="91"/>
      <c r="S1386" s="91"/>
    </row>
    <row r="1387" spans="1:19" s="3" customFormat="1" x14ac:dyDescent="0.2">
      <c r="A1387" s="1"/>
      <c r="B1387" s="1"/>
      <c r="C1387" s="1"/>
      <c r="D1387" s="1"/>
      <c r="E1387" s="1"/>
      <c r="F1387" s="2"/>
      <c r="G1387" s="2"/>
      <c r="H1387" s="19"/>
      <c r="I1387" s="21"/>
      <c r="J1387" s="1"/>
      <c r="K1387" s="1"/>
      <c r="L1387" s="12"/>
      <c r="M1387" s="1"/>
      <c r="N1387" s="1"/>
      <c r="O1387" s="1"/>
      <c r="P1387" s="1"/>
      <c r="Q1387" s="81"/>
      <c r="R1387" s="91"/>
      <c r="S1387" s="91"/>
    </row>
    <row r="1388" spans="1:19" s="3" customFormat="1" x14ac:dyDescent="0.2">
      <c r="A1388" s="1"/>
      <c r="B1388" s="1"/>
      <c r="C1388" s="1"/>
      <c r="D1388" s="1"/>
      <c r="E1388" s="1"/>
      <c r="F1388" s="2"/>
      <c r="G1388" s="2"/>
      <c r="H1388" s="19"/>
      <c r="I1388" s="21"/>
      <c r="J1388" s="1"/>
      <c r="K1388" s="1"/>
      <c r="L1388" s="12"/>
      <c r="M1388" s="1"/>
      <c r="N1388" s="1"/>
      <c r="O1388" s="1"/>
      <c r="P1388" s="1"/>
      <c r="Q1388" s="81"/>
      <c r="R1388" s="91"/>
      <c r="S1388" s="91"/>
    </row>
    <row r="1389" spans="1:19" s="3" customFormat="1" x14ac:dyDescent="0.2">
      <c r="A1389" s="1"/>
      <c r="B1389" s="1"/>
      <c r="C1389" s="1"/>
      <c r="D1389" s="1"/>
      <c r="E1389" s="1"/>
      <c r="F1389" s="2"/>
      <c r="G1389" s="2"/>
      <c r="H1389" s="19"/>
      <c r="I1389" s="21"/>
      <c r="J1389" s="1"/>
      <c r="K1389" s="1"/>
      <c r="L1389" s="12"/>
      <c r="M1389" s="1"/>
      <c r="N1389" s="1"/>
      <c r="O1389" s="1"/>
      <c r="P1389" s="1"/>
      <c r="Q1389" s="81"/>
      <c r="R1389" s="91"/>
      <c r="S1389" s="91"/>
    </row>
    <row r="1390" spans="1:19" s="3" customFormat="1" x14ac:dyDescent="0.2">
      <c r="A1390" s="1"/>
      <c r="B1390" s="1"/>
      <c r="C1390" s="1"/>
      <c r="D1390" s="1"/>
      <c r="E1390" s="1"/>
      <c r="F1390" s="2"/>
      <c r="G1390" s="2"/>
      <c r="H1390" s="19"/>
      <c r="I1390" s="21"/>
      <c r="J1390" s="1"/>
      <c r="K1390" s="1"/>
      <c r="L1390" s="12"/>
      <c r="M1390" s="1"/>
      <c r="N1390" s="1"/>
      <c r="O1390" s="1"/>
      <c r="P1390" s="1"/>
      <c r="Q1390" s="81"/>
      <c r="R1390" s="91"/>
      <c r="S1390" s="91"/>
    </row>
    <row r="1391" spans="1:19" s="3" customFormat="1" x14ac:dyDescent="0.2">
      <c r="A1391" s="1"/>
      <c r="B1391" s="1"/>
      <c r="C1391" s="1"/>
      <c r="D1391" s="1"/>
      <c r="E1391" s="1"/>
      <c r="F1391" s="2"/>
      <c r="G1391" s="2"/>
      <c r="H1391" s="19"/>
      <c r="I1391" s="21"/>
      <c r="J1391" s="1"/>
      <c r="K1391" s="1"/>
      <c r="L1391" s="12"/>
      <c r="M1391" s="1"/>
      <c r="N1391" s="1"/>
      <c r="O1391" s="1"/>
      <c r="P1391" s="1"/>
      <c r="Q1391" s="81"/>
      <c r="R1391" s="91"/>
      <c r="S1391" s="91"/>
    </row>
    <row r="1392" spans="1:19" s="3" customFormat="1" x14ac:dyDescent="0.2">
      <c r="A1392" s="1"/>
      <c r="B1392" s="1"/>
      <c r="C1392" s="1"/>
      <c r="D1392" s="1"/>
      <c r="E1392" s="1"/>
      <c r="F1392" s="2"/>
      <c r="G1392" s="2"/>
      <c r="H1392" s="19"/>
      <c r="I1392" s="21"/>
      <c r="J1392" s="1"/>
      <c r="K1392" s="1"/>
      <c r="L1392" s="12"/>
      <c r="M1392" s="1"/>
      <c r="N1392" s="1"/>
      <c r="O1392" s="1"/>
      <c r="P1392" s="1"/>
      <c r="Q1392" s="81"/>
      <c r="R1392" s="91"/>
      <c r="S1392" s="91"/>
    </row>
    <row r="1393" spans="1:19" s="3" customFormat="1" x14ac:dyDescent="0.2">
      <c r="A1393" s="1"/>
      <c r="B1393" s="1"/>
      <c r="C1393" s="1"/>
      <c r="D1393" s="1"/>
      <c r="E1393" s="1"/>
      <c r="F1393" s="2"/>
      <c r="G1393" s="2"/>
      <c r="H1393" s="19"/>
      <c r="I1393" s="21"/>
      <c r="J1393" s="1"/>
      <c r="K1393" s="1"/>
      <c r="L1393" s="12"/>
      <c r="M1393" s="1"/>
      <c r="N1393" s="1"/>
      <c r="O1393" s="1"/>
      <c r="P1393" s="1"/>
      <c r="Q1393" s="81"/>
      <c r="R1393" s="91"/>
      <c r="S1393" s="91"/>
    </row>
    <row r="1394" spans="1:19" s="3" customFormat="1" x14ac:dyDescent="0.2">
      <c r="A1394" s="1"/>
      <c r="B1394" s="1"/>
      <c r="C1394" s="1"/>
      <c r="D1394" s="1"/>
      <c r="E1394" s="1"/>
      <c r="F1394" s="2"/>
      <c r="G1394" s="2"/>
      <c r="H1394" s="19"/>
      <c r="I1394" s="21"/>
      <c r="J1394" s="1"/>
      <c r="K1394" s="1"/>
      <c r="L1394" s="12"/>
      <c r="M1394" s="1"/>
      <c r="N1394" s="1"/>
      <c r="O1394" s="1"/>
      <c r="P1394" s="1"/>
      <c r="Q1394" s="81"/>
      <c r="R1394" s="91"/>
      <c r="S1394" s="91"/>
    </row>
    <row r="1395" spans="1:19" s="3" customFormat="1" x14ac:dyDescent="0.2">
      <c r="A1395" s="1"/>
      <c r="B1395" s="1"/>
      <c r="C1395" s="1"/>
      <c r="D1395" s="1"/>
      <c r="E1395" s="1"/>
      <c r="F1395" s="2"/>
      <c r="G1395" s="2"/>
      <c r="H1395" s="19"/>
      <c r="I1395" s="21"/>
      <c r="J1395" s="1"/>
      <c r="K1395" s="1"/>
      <c r="L1395" s="12"/>
      <c r="M1395" s="1"/>
      <c r="N1395" s="1"/>
      <c r="O1395" s="1"/>
      <c r="P1395" s="1"/>
      <c r="Q1395" s="81"/>
      <c r="R1395" s="91"/>
      <c r="S1395" s="91"/>
    </row>
    <row r="1396" spans="1:19" s="3" customFormat="1" x14ac:dyDescent="0.2">
      <c r="A1396" s="1"/>
      <c r="B1396" s="1"/>
      <c r="C1396" s="1"/>
      <c r="D1396" s="1"/>
      <c r="E1396" s="1"/>
      <c r="F1396" s="2"/>
      <c r="G1396" s="2"/>
      <c r="H1396" s="19"/>
      <c r="I1396" s="21"/>
      <c r="J1396" s="1"/>
      <c r="K1396" s="1"/>
      <c r="L1396" s="12"/>
      <c r="M1396" s="1"/>
      <c r="N1396" s="1"/>
      <c r="O1396" s="1"/>
      <c r="P1396" s="1"/>
      <c r="Q1396" s="81"/>
      <c r="R1396" s="91"/>
      <c r="S1396" s="91"/>
    </row>
    <row r="1397" spans="1:19" s="3" customFormat="1" x14ac:dyDescent="0.2">
      <c r="A1397" s="1"/>
      <c r="B1397" s="1"/>
      <c r="C1397" s="1"/>
      <c r="D1397" s="1"/>
      <c r="E1397" s="1"/>
      <c r="F1397" s="2"/>
      <c r="G1397" s="2"/>
      <c r="H1397" s="19"/>
      <c r="I1397" s="21"/>
      <c r="J1397" s="1"/>
      <c r="K1397" s="1"/>
      <c r="L1397" s="12"/>
      <c r="M1397" s="1"/>
      <c r="N1397" s="1"/>
      <c r="O1397" s="1"/>
      <c r="P1397" s="1"/>
      <c r="Q1397" s="81"/>
      <c r="R1397" s="91"/>
      <c r="S1397" s="91"/>
    </row>
    <row r="1398" spans="1:19" s="3" customFormat="1" x14ac:dyDescent="0.2">
      <c r="A1398" s="1"/>
      <c r="B1398" s="1"/>
      <c r="C1398" s="1"/>
      <c r="D1398" s="1"/>
      <c r="E1398" s="1"/>
      <c r="F1398" s="2"/>
      <c r="G1398" s="2"/>
      <c r="H1398" s="19"/>
      <c r="I1398" s="21"/>
      <c r="J1398" s="1"/>
      <c r="K1398" s="1"/>
      <c r="L1398" s="12"/>
      <c r="M1398" s="1"/>
      <c r="N1398" s="1"/>
      <c r="O1398" s="1"/>
      <c r="P1398" s="1"/>
      <c r="Q1398" s="81"/>
      <c r="R1398" s="91"/>
      <c r="S1398" s="91"/>
    </row>
    <row r="1399" spans="1:19" s="3" customFormat="1" x14ac:dyDescent="0.2">
      <c r="A1399" s="1"/>
      <c r="B1399" s="1"/>
      <c r="C1399" s="1"/>
      <c r="D1399" s="1"/>
      <c r="E1399" s="1"/>
      <c r="F1399" s="2"/>
      <c r="G1399" s="2"/>
      <c r="H1399" s="19"/>
      <c r="I1399" s="21"/>
      <c r="J1399" s="1"/>
      <c r="K1399" s="1"/>
      <c r="L1399" s="12"/>
      <c r="M1399" s="1"/>
      <c r="N1399" s="1"/>
      <c r="O1399" s="1"/>
      <c r="P1399" s="1"/>
      <c r="Q1399" s="81"/>
      <c r="R1399" s="91"/>
      <c r="S1399" s="91"/>
    </row>
    <row r="1400" spans="1:19" s="3" customFormat="1" x14ac:dyDescent="0.2">
      <c r="A1400" s="1"/>
      <c r="B1400" s="1"/>
      <c r="C1400" s="1"/>
      <c r="D1400" s="1"/>
      <c r="E1400" s="1"/>
      <c r="F1400" s="2"/>
      <c r="G1400" s="2"/>
      <c r="H1400" s="19"/>
      <c r="I1400" s="21"/>
      <c r="J1400" s="1"/>
      <c r="K1400" s="1"/>
      <c r="L1400" s="12"/>
      <c r="M1400" s="1"/>
      <c r="N1400" s="1"/>
      <c r="O1400" s="1"/>
      <c r="P1400" s="1"/>
      <c r="Q1400" s="81"/>
      <c r="R1400" s="91"/>
      <c r="S1400" s="91"/>
    </row>
    <row r="1401" spans="1:19" s="3" customFormat="1" x14ac:dyDescent="0.2">
      <c r="A1401" s="1"/>
      <c r="B1401" s="1"/>
      <c r="C1401" s="1"/>
      <c r="D1401" s="1"/>
      <c r="E1401" s="1"/>
      <c r="F1401" s="2"/>
      <c r="G1401" s="2"/>
      <c r="H1401" s="19"/>
      <c r="I1401" s="21"/>
      <c r="J1401" s="1"/>
      <c r="K1401" s="1"/>
      <c r="L1401" s="12"/>
      <c r="M1401" s="1"/>
      <c r="N1401" s="1"/>
      <c r="O1401" s="1"/>
      <c r="P1401" s="1"/>
      <c r="Q1401" s="81"/>
      <c r="R1401" s="91"/>
      <c r="S1401" s="91"/>
    </row>
    <row r="1402" spans="1:19" s="3" customFormat="1" x14ac:dyDescent="0.2">
      <c r="A1402" s="1"/>
      <c r="B1402" s="1"/>
      <c r="C1402" s="1"/>
      <c r="D1402" s="1"/>
      <c r="E1402" s="1"/>
      <c r="F1402" s="2"/>
      <c r="G1402" s="2"/>
      <c r="H1402" s="19"/>
      <c r="I1402" s="21"/>
      <c r="J1402" s="1"/>
      <c r="K1402" s="1"/>
      <c r="L1402" s="12"/>
      <c r="M1402" s="1"/>
      <c r="N1402" s="1"/>
      <c r="O1402" s="1"/>
      <c r="P1402" s="1"/>
      <c r="Q1402" s="81"/>
      <c r="R1402" s="91"/>
      <c r="S1402" s="91"/>
    </row>
    <row r="1403" spans="1:19" s="3" customFormat="1" x14ac:dyDescent="0.2">
      <c r="A1403" s="1"/>
      <c r="B1403" s="1"/>
      <c r="C1403" s="1"/>
      <c r="D1403" s="1"/>
      <c r="E1403" s="1"/>
      <c r="F1403" s="2"/>
      <c r="G1403" s="2"/>
      <c r="H1403" s="19"/>
      <c r="I1403" s="21"/>
      <c r="J1403" s="1"/>
      <c r="K1403" s="1"/>
      <c r="L1403" s="12"/>
      <c r="M1403" s="1"/>
      <c r="N1403" s="1"/>
      <c r="O1403" s="1"/>
      <c r="P1403" s="1"/>
      <c r="Q1403" s="81"/>
      <c r="R1403" s="91"/>
      <c r="S1403" s="91"/>
    </row>
    <row r="1404" spans="1:19" s="3" customFormat="1" x14ac:dyDescent="0.2">
      <c r="A1404" s="1"/>
      <c r="B1404" s="1"/>
      <c r="C1404" s="1"/>
      <c r="D1404" s="1"/>
      <c r="E1404" s="1"/>
      <c r="F1404" s="2"/>
      <c r="G1404" s="2"/>
      <c r="H1404" s="19"/>
      <c r="I1404" s="21"/>
      <c r="J1404" s="1"/>
      <c r="K1404" s="1"/>
      <c r="L1404" s="12"/>
      <c r="M1404" s="1"/>
      <c r="N1404" s="1"/>
      <c r="O1404" s="1"/>
      <c r="P1404" s="1"/>
      <c r="Q1404" s="81"/>
      <c r="R1404" s="91"/>
      <c r="S1404" s="91"/>
    </row>
    <row r="1405" spans="1:19" s="3" customFormat="1" x14ac:dyDescent="0.2">
      <c r="A1405" s="1"/>
      <c r="B1405" s="1"/>
      <c r="C1405" s="1"/>
      <c r="D1405" s="1"/>
      <c r="E1405" s="1"/>
      <c r="F1405" s="2"/>
      <c r="G1405" s="2"/>
      <c r="H1405" s="19"/>
      <c r="I1405" s="21"/>
      <c r="J1405" s="1"/>
      <c r="K1405" s="1"/>
      <c r="L1405" s="12"/>
      <c r="M1405" s="1"/>
      <c r="N1405" s="1"/>
      <c r="O1405" s="1"/>
      <c r="P1405" s="1"/>
      <c r="Q1405" s="81"/>
      <c r="R1405" s="91"/>
      <c r="S1405" s="91"/>
    </row>
    <row r="1406" spans="1:19" s="3" customFormat="1" x14ac:dyDescent="0.2">
      <c r="A1406" s="1"/>
      <c r="B1406" s="1"/>
      <c r="C1406" s="1"/>
      <c r="D1406" s="1"/>
      <c r="E1406" s="1"/>
      <c r="F1406" s="2"/>
      <c r="G1406" s="2"/>
      <c r="H1406" s="19"/>
      <c r="I1406" s="21"/>
      <c r="J1406" s="1"/>
      <c r="K1406" s="1"/>
      <c r="L1406" s="12"/>
      <c r="M1406" s="1"/>
      <c r="N1406" s="1"/>
      <c r="O1406" s="1"/>
      <c r="P1406" s="1"/>
      <c r="Q1406" s="81"/>
      <c r="R1406" s="91"/>
      <c r="S1406" s="91"/>
    </row>
    <row r="1407" spans="1:19" s="3" customFormat="1" x14ac:dyDescent="0.2">
      <c r="A1407" s="1"/>
      <c r="B1407" s="1"/>
      <c r="C1407" s="1"/>
      <c r="D1407" s="1"/>
      <c r="E1407" s="1"/>
      <c r="F1407" s="2"/>
      <c r="G1407" s="2"/>
      <c r="H1407" s="19"/>
      <c r="I1407" s="21"/>
      <c r="J1407" s="1"/>
      <c r="K1407" s="1"/>
      <c r="L1407" s="12"/>
      <c r="M1407" s="1"/>
      <c r="N1407" s="1"/>
      <c r="O1407" s="1"/>
      <c r="P1407" s="1"/>
      <c r="Q1407" s="81"/>
      <c r="R1407" s="91"/>
      <c r="S1407" s="91"/>
    </row>
    <row r="1408" spans="1:19" s="3" customFormat="1" x14ac:dyDescent="0.2">
      <c r="A1408" s="1"/>
      <c r="B1408" s="1"/>
      <c r="C1408" s="1"/>
      <c r="D1408" s="1"/>
      <c r="E1408" s="1"/>
      <c r="F1408" s="2"/>
      <c r="G1408" s="2"/>
      <c r="H1408" s="19"/>
      <c r="I1408" s="21"/>
      <c r="J1408" s="1"/>
      <c r="K1408" s="1"/>
      <c r="L1408" s="12"/>
      <c r="M1408" s="1"/>
      <c r="N1408" s="1"/>
      <c r="O1408" s="1"/>
      <c r="P1408" s="1"/>
      <c r="Q1408" s="81"/>
      <c r="R1408" s="91"/>
      <c r="S1408" s="91"/>
    </row>
    <row r="1409" spans="1:19" s="3" customFormat="1" x14ac:dyDescent="0.2">
      <c r="A1409" s="1"/>
      <c r="B1409" s="1"/>
      <c r="C1409" s="1"/>
      <c r="D1409" s="1"/>
      <c r="E1409" s="1"/>
      <c r="F1409" s="2"/>
      <c r="G1409" s="2"/>
      <c r="H1409" s="19"/>
      <c r="I1409" s="21"/>
      <c r="J1409" s="1"/>
      <c r="K1409" s="1"/>
      <c r="L1409" s="12"/>
      <c r="M1409" s="1"/>
      <c r="N1409" s="1"/>
      <c r="O1409" s="1"/>
      <c r="P1409" s="1"/>
      <c r="Q1409" s="81"/>
      <c r="R1409" s="91"/>
      <c r="S1409" s="91"/>
    </row>
    <row r="1410" spans="1:19" s="3" customFormat="1" x14ac:dyDescent="0.2">
      <c r="A1410" s="1"/>
      <c r="B1410" s="1"/>
      <c r="C1410" s="1"/>
      <c r="D1410" s="1"/>
      <c r="E1410" s="1"/>
      <c r="F1410" s="2"/>
      <c r="G1410" s="2"/>
      <c r="H1410" s="19"/>
      <c r="I1410" s="21"/>
      <c r="J1410" s="1"/>
      <c r="K1410" s="1"/>
      <c r="L1410" s="12"/>
      <c r="M1410" s="1"/>
      <c r="N1410" s="1"/>
      <c r="O1410" s="1"/>
      <c r="P1410" s="1"/>
      <c r="Q1410" s="81"/>
      <c r="R1410" s="91"/>
      <c r="S1410" s="91"/>
    </row>
    <row r="1411" spans="1:19" s="3" customFormat="1" x14ac:dyDescent="0.2">
      <c r="A1411" s="1"/>
      <c r="B1411" s="1"/>
      <c r="C1411" s="1"/>
      <c r="D1411" s="1"/>
      <c r="E1411" s="1"/>
      <c r="F1411" s="2"/>
      <c r="G1411" s="2"/>
      <c r="H1411" s="19"/>
      <c r="I1411" s="21"/>
      <c r="J1411" s="1"/>
      <c r="K1411" s="1"/>
      <c r="L1411" s="12"/>
      <c r="M1411" s="1"/>
      <c r="N1411" s="1"/>
      <c r="O1411" s="1"/>
      <c r="P1411" s="1"/>
      <c r="Q1411" s="81"/>
      <c r="R1411" s="91"/>
      <c r="S1411" s="91"/>
    </row>
    <row r="1412" spans="1:19" s="3" customFormat="1" x14ac:dyDescent="0.2">
      <c r="A1412" s="1"/>
      <c r="B1412" s="1"/>
      <c r="C1412" s="1"/>
      <c r="D1412" s="1"/>
      <c r="E1412" s="1"/>
      <c r="F1412" s="2"/>
      <c r="G1412" s="2"/>
      <c r="H1412" s="19"/>
      <c r="I1412" s="21"/>
      <c r="J1412" s="1"/>
      <c r="K1412" s="1"/>
      <c r="L1412" s="12"/>
      <c r="M1412" s="1"/>
      <c r="N1412" s="1"/>
      <c r="O1412" s="1"/>
      <c r="P1412" s="1"/>
      <c r="Q1412" s="81"/>
      <c r="R1412" s="91"/>
      <c r="S1412" s="91"/>
    </row>
    <row r="1413" spans="1:19" s="3" customFormat="1" x14ac:dyDescent="0.2">
      <c r="A1413" s="1"/>
      <c r="B1413" s="1"/>
      <c r="C1413" s="1"/>
      <c r="D1413" s="1"/>
      <c r="E1413" s="1"/>
      <c r="F1413" s="2"/>
      <c r="G1413" s="2"/>
      <c r="H1413" s="19"/>
      <c r="I1413" s="21"/>
      <c r="J1413" s="1"/>
      <c r="K1413" s="1"/>
      <c r="L1413" s="12"/>
      <c r="M1413" s="1"/>
      <c r="N1413" s="1"/>
      <c r="O1413" s="1"/>
      <c r="P1413" s="1"/>
      <c r="Q1413" s="81"/>
      <c r="R1413" s="91"/>
      <c r="S1413" s="91"/>
    </row>
    <row r="1414" spans="1:19" s="3" customFormat="1" x14ac:dyDescent="0.2">
      <c r="A1414" s="1"/>
      <c r="B1414" s="1"/>
      <c r="C1414" s="1"/>
      <c r="D1414" s="1"/>
      <c r="E1414" s="1"/>
      <c r="F1414" s="2"/>
      <c r="G1414" s="2"/>
      <c r="H1414" s="19"/>
      <c r="I1414" s="21"/>
      <c r="J1414" s="1"/>
      <c r="K1414" s="1"/>
      <c r="L1414" s="12"/>
      <c r="M1414" s="1"/>
      <c r="N1414" s="1"/>
      <c r="O1414" s="1"/>
      <c r="P1414" s="1"/>
      <c r="Q1414" s="81"/>
      <c r="R1414" s="91"/>
      <c r="S1414" s="91"/>
    </row>
    <row r="1415" spans="1:19" s="3" customFormat="1" x14ac:dyDescent="0.2">
      <c r="A1415" s="1"/>
      <c r="B1415" s="1"/>
      <c r="C1415" s="1"/>
      <c r="D1415" s="1"/>
      <c r="E1415" s="1"/>
      <c r="F1415" s="2"/>
      <c r="G1415" s="2"/>
      <c r="H1415" s="19"/>
      <c r="I1415" s="21"/>
      <c r="J1415" s="1"/>
      <c r="K1415" s="1"/>
      <c r="L1415" s="12"/>
      <c r="M1415" s="1"/>
      <c r="N1415" s="1"/>
      <c r="O1415" s="1"/>
      <c r="P1415" s="1"/>
      <c r="Q1415" s="81"/>
      <c r="R1415" s="91"/>
      <c r="S1415" s="91"/>
    </row>
    <row r="1416" spans="1:19" s="3" customFormat="1" x14ac:dyDescent="0.2">
      <c r="A1416" s="1"/>
      <c r="B1416" s="1"/>
      <c r="C1416" s="1"/>
      <c r="D1416" s="1"/>
      <c r="E1416" s="1"/>
      <c r="F1416" s="2"/>
      <c r="G1416" s="2"/>
      <c r="H1416" s="19"/>
      <c r="I1416" s="21"/>
      <c r="J1416" s="1"/>
      <c r="K1416" s="1"/>
      <c r="L1416" s="12"/>
      <c r="M1416" s="1"/>
      <c r="N1416" s="1"/>
      <c r="O1416" s="1"/>
      <c r="P1416" s="1"/>
      <c r="Q1416" s="81"/>
      <c r="R1416" s="91"/>
      <c r="S1416" s="91"/>
    </row>
    <row r="1417" spans="1:19" s="3" customFormat="1" x14ac:dyDescent="0.2">
      <c r="A1417" s="1"/>
      <c r="B1417" s="1"/>
      <c r="C1417" s="1"/>
      <c r="D1417" s="1"/>
      <c r="E1417" s="1"/>
      <c r="F1417" s="2"/>
      <c r="G1417" s="2"/>
      <c r="H1417" s="19"/>
      <c r="I1417" s="21"/>
      <c r="J1417" s="1"/>
      <c r="K1417" s="1"/>
      <c r="L1417" s="12"/>
      <c r="M1417" s="1"/>
      <c r="N1417" s="1"/>
      <c r="O1417" s="1"/>
      <c r="P1417" s="1"/>
      <c r="Q1417" s="81"/>
      <c r="R1417" s="91"/>
      <c r="S1417" s="91"/>
    </row>
    <row r="1418" spans="1:19" s="3" customFormat="1" x14ac:dyDescent="0.2">
      <c r="A1418" s="1"/>
      <c r="B1418" s="1"/>
      <c r="C1418" s="1"/>
      <c r="D1418" s="1"/>
      <c r="E1418" s="1"/>
      <c r="F1418" s="2"/>
      <c r="G1418" s="2"/>
      <c r="H1418" s="19"/>
      <c r="I1418" s="21"/>
      <c r="J1418" s="1"/>
      <c r="K1418" s="1"/>
      <c r="L1418" s="12"/>
      <c r="M1418" s="1"/>
      <c r="N1418" s="1"/>
      <c r="O1418" s="1"/>
      <c r="P1418" s="1"/>
      <c r="Q1418" s="81"/>
      <c r="R1418" s="91"/>
      <c r="S1418" s="91"/>
    </row>
    <row r="1419" spans="1:19" s="3" customFormat="1" x14ac:dyDescent="0.2">
      <c r="A1419" s="1"/>
      <c r="B1419" s="1"/>
      <c r="C1419" s="1"/>
      <c r="D1419" s="1"/>
      <c r="E1419" s="1"/>
      <c r="F1419" s="2"/>
      <c r="G1419" s="2"/>
      <c r="H1419" s="19"/>
      <c r="I1419" s="21"/>
      <c r="J1419" s="1"/>
      <c r="K1419" s="1"/>
      <c r="L1419" s="12"/>
      <c r="M1419" s="1"/>
      <c r="N1419" s="1"/>
      <c r="O1419" s="1"/>
      <c r="P1419" s="1"/>
      <c r="Q1419" s="81"/>
      <c r="R1419" s="91"/>
      <c r="S1419" s="91"/>
    </row>
    <row r="1420" spans="1:19" s="3" customFormat="1" x14ac:dyDescent="0.2">
      <c r="A1420" s="1"/>
      <c r="B1420" s="1"/>
      <c r="C1420" s="1"/>
      <c r="D1420" s="1"/>
      <c r="E1420" s="1"/>
      <c r="F1420" s="2"/>
      <c r="G1420" s="2"/>
      <c r="H1420" s="19"/>
      <c r="I1420" s="21"/>
      <c r="J1420" s="1"/>
      <c r="K1420" s="1"/>
      <c r="L1420" s="12"/>
      <c r="M1420" s="1"/>
      <c r="N1420" s="1"/>
      <c r="O1420" s="1"/>
      <c r="P1420" s="1"/>
      <c r="Q1420" s="81"/>
      <c r="R1420" s="91"/>
      <c r="S1420" s="91"/>
    </row>
    <row r="1421" spans="1:19" s="3" customFormat="1" x14ac:dyDescent="0.2">
      <c r="A1421" s="1"/>
      <c r="B1421" s="1"/>
      <c r="C1421" s="1"/>
      <c r="D1421" s="1"/>
      <c r="E1421" s="1"/>
      <c r="F1421" s="2"/>
      <c r="G1421" s="2"/>
      <c r="H1421" s="19"/>
      <c r="I1421" s="21"/>
      <c r="J1421" s="1"/>
      <c r="K1421" s="1"/>
      <c r="L1421" s="12"/>
      <c r="M1421" s="1"/>
      <c r="N1421" s="1"/>
      <c r="O1421" s="1"/>
      <c r="P1421" s="1"/>
      <c r="Q1421" s="81"/>
      <c r="R1421" s="91"/>
      <c r="S1421" s="91"/>
    </row>
    <row r="1422" spans="1:19" s="3" customFormat="1" x14ac:dyDescent="0.2">
      <c r="A1422" s="1"/>
      <c r="B1422" s="1"/>
      <c r="C1422" s="1"/>
      <c r="D1422" s="1"/>
      <c r="E1422" s="1"/>
      <c r="F1422" s="2"/>
      <c r="G1422" s="2"/>
      <c r="H1422" s="19"/>
      <c r="I1422" s="21"/>
      <c r="J1422" s="1"/>
      <c r="K1422" s="1"/>
      <c r="L1422" s="12"/>
      <c r="M1422" s="1"/>
      <c r="N1422" s="1"/>
      <c r="O1422" s="1"/>
      <c r="P1422" s="1"/>
      <c r="Q1422" s="81"/>
      <c r="R1422" s="91"/>
      <c r="S1422" s="91"/>
    </row>
    <row r="1423" spans="1:19" s="3" customFormat="1" x14ac:dyDescent="0.2">
      <c r="A1423" s="1"/>
      <c r="B1423" s="1"/>
      <c r="C1423" s="1"/>
      <c r="D1423" s="1"/>
      <c r="E1423" s="1"/>
      <c r="F1423" s="2"/>
      <c r="G1423" s="2"/>
      <c r="H1423" s="19"/>
      <c r="I1423" s="21"/>
      <c r="J1423" s="1"/>
      <c r="K1423" s="1"/>
      <c r="L1423" s="12"/>
      <c r="M1423" s="1"/>
      <c r="N1423" s="1"/>
      <c r="O1423" s="1"/>
      <c r="P1423" s="1"/>
      <c r="Q1423" s="81"/>
      <c r="R1423" s="91"/>
      <c r="S1423" s="91"/>
    </row>
    <row r="1424" spans="1:19" s="3" customFormat="1" x14ac:dyDescent="0.2">
      <c r="A1424" s="1"/>
      <c r="B1424" s="1"/>
      <c r="C1424" s="1"/>
      <c r="D1424" s="1"/>
      <c r="E1424" s="1"/>
      <c r="F1424" s="2"/>
      <c r="G1424" s="2"/>
      <c r="H1424" s="19"/>
      <c r="I1424" s="21"/>
      <c r="J1424" s="1"/>
      <c r="K1424" s="1"/>
      <c r="L1424" s="12"/>
      <c r="M1424" s="1"/>
      <c r="N1424" s="1"/>
      <c r="O1424" s="1"/>
      <c r="P1424" s="1"/>
      <c r="Q1424" s="81"/>
      <c r="R1424" s="91"/>
      <c r="S1424" s="91"/>
    </row>
    <row r="1425" spans="1:19" s="3" customFormat="1" x14ac:dyDescent="0.2">
      <c r="A1425" s="1"/>
      <c r="B1425" s="1"/>
      <c r="C1425" s="1"/>
      <c r="D1425" s="1"/>
      <c r="E1425" s="1"/>
      <c r="F1425" s="2"/>
      <c r="G1425" s="2"/>
      <c r="H1425" s="19"/>
      <c r="I1425" s="21"/>
      <c r="J1425" s="1"/>
      <c r="K1425" s="1"/>
      <c r="L1425" s="12"/>
      <c r="M1425" s="1"/>
      <c r="N1425" s="1"/>
      <c r="O1425" s="1"/>
      <c r="P1425" s="1"/>
      <c r="Q1425" s="81"/>
      <c r="R1425" s="91"/>
      <c r="S1425" s="91"/>
    </row>
    <row r="1426" spans="1:19" s="3" customFormat="1" x14ac:dyDescent="0.2">
      <c r="A1426" s="1"/>
      <c r="B1426" s="1"/>
      <c r="C1426" s="1"/>
      <c r="D1426" s="1"/>
      <c r="E1426" s="1"/>
      <c r="F1426" s="2"/>
      <c r="G1426" s="2"/>
      <c r="H1426" s="19"/>
      <c r="I1426" s="21"/>
      <c r="J1426" s="1"/>
      <c r="K1426" s="1"/>
      <c r="L1426" s="12"/>
      <c r="M1426" s="1"/>
      <c r="N1426" s="1"/>
      <c r="O1426" s="1"/>
      <c r="P1426" s="1"/>
      <c r="Q1426" s="81"/>
      <c r="R1426" s="91"/>
      <c r="S1426" s="91"/>
    </row>
    <row r="1427" spans="1:19" s="3" customFormat="1" x14ac:dyDescent="0.2">
      <c r="A1427" s="1"/>
      <c r="B1427" s="1"/>
      <c r="C1427" s="1"/>
      <c r="D1427" s="1"/>
      <c r="E1427" s="1"/>
      <c r="F1427" s="2"/>
      <c r="G1427" s="2"/>
      <c r="H1427" s="19"/>
      <c r="I1427" s="21"/>
      <c r="J1427" s="1"/>
      <c r="K1427" s="1"/>
      <c r="L1427" s="12"/>
      <c r="M1427" s="1"/>
      <c r="N1427" s="1"/>
      <c r="O1427" s="1"/>
      <c r="P1427" s="1"/>
      <c r="Q1427" s="81"/>
      <c r="R1427" s="91"/>
      <c r="S1427" s="91"/>
    </row>
    <row r="1428" spans="1:19" s="3" customFormat="1" x14ac:dyDescent="0.2">
      <c r="A1428" s="1"/>
      <c r="B1428" s="1"/>
      <c r="C1428" s="1"/>
      <c r="D1428" s="1"/>
      <c r="E1428" s="1"/>
      <c r="F1428" s="2"/>
      <c r="G1428" s="2"/>
      <c r="H1428" s="19"/>
      <c r="I1428" s="21"/>
      <c r="J1428" s="1"/>
      <c r="K1428" s="1"/>
      <c r="L1428" s="12"/>
      <c r="M1428" s="1"/>
      <c r="N1428" s="1"/>
      <c r="O1428" s="1"/>
      <c r="P1428" s="1"/>
      <c r="Q1428" s="81"/>
      <c r="R1428" s="91"/>
      <c r="S1428" s="91"/>
    </row>
    <row r="1429" spans="1:19" s="3" customFormat="1" x14ac:dyDescent="0.2">
      <c r="A1429" s="1"/>
      <c r="B1429" s="1"/>
      <c r="C1429" s="1"/>
      <c r="D1429" s="1"/>
      <c r="E1429" s="1"/>
      <c r="F1429" s="2"/>
      <c r="G1429" s="2"/>
      <c r="H1429" s="19"/>
      <c r="I1429" s="21"/>
      <c r="J1429" s="1"/>
      <c r="K1429" s="1"/>
      <c r="L1429" s="12"/>
      <c r="M1429" s="1"/>
      <c r="N1429" s="1"/>
      <c r="O1429" s="1"/>
      <c r="P1429" s="1"/>
      <c r="Q1429" s="81"/>
      <c r="R1429" s="91"/>
      <c r="S1429" s="91"/>
    </row>
    <row r="1430" spans="1:19" s="3" customFormat="1" x14ac:dyDescent="0.2">
      <c r="A1430" s="1"/>
      <c r="B1430" s="1"/>
      <c r="C1430" s="1"/>
      <c r="D1430" s="1"/>
      <c r="E1430" s="1"/>
      <c r="F1430" s="2"/>
      <c r="G1430" s="2"/>
      <c r="H1430" s="19"/>
      <c r="I1430" s="21"/>
      <c r="J1430" s="1"/>
      <c r="K1430" s="1"/>
      <c r="L1430" s="12"/>
      <c r="M1430" s="1"/>
      <c r="N1430" s="1"/>
      <c r="O1430" s="1"/>
      <c r="P1430" s="1"/>
      <c r="Q1430" s="81"/>
      <c r="R1430" s="91"/>
      <c r="S1430" s="91"/>
    </row>
    <row r="1431" spans="1:19" s="3" customFormat="1" x14ac:dyDescent="0.2">
      <c r="A1431" s="1"/>
      <c r="B1431" s="1"/>
      <c r="C1431" s="1"/>
      <c r="D1431" s="1"/>
      <c r="E1431" s="1"/>
      <c r="F1431" s="2"/>
      <c r="G1431" s="2"/>
      <c r="H1431" s="19"/>
      <c r="I1431" s="21"/>
      <c r="J1431" s="1"/>
      <c r="K1431" s="1"/>
      <c r="L1431" s="12"/>
      <c r="M1431" s="1"/>
      <c r="N1431" s="1"/>
      <c r="O1431" s="1"/>
      <c r="P1431" s="1"/>
      <c r="Q1431" s="81"/>
      <c r="R1431" s="91"/>
      <c r="S1431" s="91"/>
    </row>
    <row r="1432" spans="1:19" s="3" customFormat="1" x14ac:dyDescent="0.2">
      <c r="A1432" s="1"/>
      <c r="B1432" s="1"/>
      <c r="C1432" s="1"/>
      <c r="D1432" s="1"/>
      <c r="E1432" s="1"/>
      <c r="F1432" s="2"/>
      <c r="G1432" s="2"/>
      <c r="H1432" s="19"/>
      <c r="I1432" s="21"/>
      <c r="J1432" s="1"/>
      <c r="K1432" s="1"/>
      <c r="L1432" s="12"/>
      <c r="M1432" s="1"/>
      <c r="N1432" s="1"/>
      <c r="O1432" s="1"/>
      <c r="P1432" s="1"/>
      <c r="Q1432" s="81"/>
      <c r="R1432" s="91"/>
      <c r="S1432" s="91"/>
    </row>
    <row r="1433" spans="1:19" s="3" customFormat="1" x14ac:dyDescent="0.2">
      <c r="A1433" s="1"/>
      <c r="B1433" s="1"/>
      <c r="C1433" s="1"/>
      <c r="D1433" s="1"/>
      <c r="E1433" s="1"/>
      <c r="F1433" s="2"/>
      <c r="G1433" s="2"/>
      <c r="H1433" s="19"/>
      <c r="I1433" s="21"/>
      <c r="J1433" s="1"/>
      <c r="K1433" s="1"/>
      <c r="L1433" s="12"/>
      <c r="M1433" s="1"/>
      <c r="N1433" s="1"/>
      <c r="O1433" s="1"/>
      <c r="P1433" s="1"/>
      <c r="Q1433" s="81"/>
      <c r="R1433" s="91"/>
      <c r="S1433" s="91"/>
    </row>
    <row r="1434" spans="1:19" s="3" customFormat="1" x14ac:dyDescent="0.2">
      <c r="A1434" s="1"/>
      <c r="B1434" s="1"/>
      <c r="C1434" s="1"/>
      <c r="D1434" s="1"/>
      <c r="E1434" s="1"/>
      <c r="F1434" s="2"/>
      <c r="G1434" s="2"/>
      <c r="H1434" s="19"/>
      <c r="I1434" s="21"/>
      <c r="J1434" s="1"/>
      <c r="K1434" s="1"/>
      <c r="L1434" s="12"/>
      <c r="M1434" s="1"/>
      <c r="N1434" s="1"/>
      <c r="O1434" s="1"/>
      <c r="P1434" s="1"/>
      <c r="Q1434" s="81"/>
      <c r="R1434" s="91"/>
      <c r="S1434" s="91"/>
    </row>
    <row r="1435" spans="1:19" s="3" customFormat="1" x14ac:dyDescent="0.2">
      <c r="A1435" s="1"/>
      <c r="B1435" s="1"/>
      <c r="C1435" s="1"/>
      <c r="D1435" s="1"/>
      <c r="E1435" s="1"/>
      <c r="F1435" s="2"/>
      <c r="G1435" s="2"/>
      <c r="H1435" s="19"/>
      <c r="I1435" s="21"/>
      <c r="J1435" s="1"/>
      <c r="K1435" s="1"/>
      <c r="L1435" s="12"/>
      <c r="M1435" s="1"/>
      <c r="N1435" s="1"/>
      <c r="O1435" s="1"/>
      <c r="P1435" s="1"/>
      <c r="Q1435" s="81"/>
      <c r="R1435" s="91"/>
      <c r="S1435" s="91"/>
    </row>
    <row r="1436" spans="1:19" s="3" customFormat="1" x14ac:dyDescent="0.2">
      <c r="A1436" s="1"/>
      <c r="B1436" s="1"/>
      <c r="C1436" s="1"/>
      <c r="D1436" s="1"/>
      <c r="E1436" s="1"/>
      <c r="F1436" s="2"/>
      <c r="G1436" s="2"/>
      <c r="H1436" s="19"/>
      <c r="I1436" s="21"/>
      <c r="J1436" s="1"/>
      <c r="K1436" s="1"/>
      <c r="L1436" s="12"/>
      <c r="M1436" s="1"/>
      <c r="N1436" s="1"/>
      <c r="O1436" s="1"/>
      <c r="P1436" s="1"/>
      <c r="Q1436" s="81"/>
      <c r="R1436" s="91"/>
      <c r="S1436" s="91"/>
    </row>
    <row r="1437" spans="1:19" s="3" customFormat="1" x14ac:dyDescent="0.2">
      <c r="A1437" s="1"/>
      <c r="B1437" s="1"/>
      <c r="C1437" s="1"/>
      <c r="D1437" s="1"/>
      <c r="E1437" s="1"/>
      <c r="F1437" s="2"/>
      <c r="G1437" s="2"/>
      <c r="H1437" s="19"/>
      <c r="I1437" s="21"/>
      <c r="J1437" s="1"/>
      <c r="K1437" s="1"/>
      <c r="L1437" s="12"/>
      <c r="M1437" s="1"/>
      <c r="N1437" s="1"/>
      <c r="O1437" s="1"/>
      <c r="P1437" s="1"/>
      <c r="Q1437" s="81"/>
      <c r="R1437" s="91"/>
      <c r="S1437" s="91"/>
    </row>
    <row r="1438" spans="1:19" s="3" customFormat="1" x14ac:dyDescent="0.2">
      <c r="A1438" s="1"/>
      <c r="B1438" s="1"/>
      <c r="C1438" s="1"/>
      <c r="D1438" s="1"/>
      <c r="E1438" s="1"/>
      <c r="F1438" s="2"/>
      <c r="G1438" s="2"/>
      <c r="H1438" s="19"/>
      <c r="I1438" s="21"/>
      <c r="J1438" s="1"/>
      <c r="K1438" s="1"/>
      <c r="L1438" s="12"/>
      <c r="M1438" s="1"/>
      <c r="N1438" s="1"/>
      <c r="O1438" s="1"/>
      <c r="P1438" s="1"/>
      <c r="Q1438" s="81"/>
      <c r="R1438" s="91"/>
      <c r="S1438" s="91"/>
    </row>
    <row r="1439" spans="1:19" s="3" customFormat="1" x14ac:dyDescent="0.2">
      <c r="A1439" s="1"/>
      <c r="B1439" s="1"/>
      <c r="C1439" s="1"/>
      <c r="D1439" s="1"/>
      <c r="E1439" s="1"/>
      <c r="F1439" s="2"/>
      <c r="G1439" s="2"/>
      <c r="H1439" s="19"/>
      <c r="I1439" s="21"/>
      <c r="J1439" s="1"/>
      <c r="K1439" s="1"/>
      <c r="L1439" s="12"/>
      <c r="M1439" s="1"/>
      <c r="N1439" s="1"/>
      <c r="O1439" s="1"/>
      <c r="P1439" s="1"/>
      <c r="Q1439" s="81"/>
      <c r="R1439" s="91"/>
      <c r="S1439" s="91"/>
    </row>
    <row r="1440" spans="1:19" s="3" customFormat="1" x14ac:dyDescent="0.2">
      <c r="A1440" s="1"/>
      <c r="B1440" s="1"/>
      <c r="C1440" s="1"/>
      <c r="D1440" s="1"/>
      <c r="E1440" s="1"/>
      <c r="F1440" s="2"/>
      <c r="G1440" s="2"/>
      <c r="H1440" s="19"/>
      <c r="I1440" s="21"/>
      <c r="J1440" s="1"/>
      <c r="K1440" s="1"/>
      <c r="L1440" s="12"/>
      <c r="M1440" s="1"/>
      <c r="N1440" s="1"/>
      <c r="O1440" s="1"/>
      <c r="P1440" s="1"/>
      <c r="Q1440" s="81"/>
      <c r="R1440" s="91"/>
      <c r="S1440" s="91"/>
    </row>
    <row r="1441" spans="1:19" s="3" customFormat="1" x14ac:dyDescent="0.2">
      <c r="A1441" s="1"/>
      <c r="B1441" s="1"/>
      <c r="C1441" s="1"/>
      <c r="D1441" s="1"/>
      <c r="E1441" s="1"/>
      <c r="F1441" s="2"/>
      <c r="G1441" s="2"/>
      <c r="H1441" s="19"/>
      <c r="I1441" s="21"/>
      <c r="J1441" s="1"/>
      <c r="K1441" s="1"/>
      <c r="L1441" s="12"/>
      <c r="M1441" s="1"/>
      <c r="N1441" s="1"/>
      <c r="O1441" s="1"/>
      <c r="P1441" s="1"/>
      <c r="Q1441" s="81"/>
      <c r="R1441" s="91"/>
      <c r="S1441" s="91"/>
    </row>
    <row r="1442" spans="1:19" s="3" customFormat="1" x14ac:dyDescent="0.2">
      <c r="A1442" s="1"/>
      <c r="B1442" s="1"/>
      <c r="C1442" s="1"/>
      <c r="D1442" s="1"/>
      <c r="E1442" s="1"/>
      <c r="F1442" s="2"/>
      <c r="G1442" s="2"/>
      <c r="H1442" s="19"/>
      <c r="I1442" s="21"/>
      <c r="J1442" s="1"/>
      <c r="K1442" s="1"/>
      <c r="L1442" s="12"/>
      <c r="M1442" s="1"/>
      <c r="N1442" s="1"/>
      <c r="O1442" s="1"/>
      <c r="P1442" s="1"/>
      <c r="Q1442" s="81"/>
      <c r="R1442" s="91"/>
      <c r="S1442" s="91"/>
    </row>
    <row r="1443" spans="1:19" s="3" customFormat="1" x14ac:dyDescent="0.2">
      <c r="A1443" s="1"/>
      <c r="B1443" s="1"/>
      <c r="C1443" s="1"/>
      <c r="D1443" s="1"/>
      <c r="E1443" s="1"/>
      <c r="F1443" s="2"/>
      <c r="G1443" s="2"/>
      <c r="H1443" s="19"/>
      <c r="I1443" s="21"/>
      <c r="J1443" s="1"/>
      <c r="K1443" s="1"/>
      <c r="L1443" s="12"/>
      <c r="M1443" s="1"/>
      <c r="N1443" s="1"/>
      <c r="O1443" s="1"/>
      <c r="P1443" s="1"/>
      <c r="Q1443" s="81"/>
      <c r="R1443" s="91"/>
      <c r="S1443" s="91"/>
    </row>
    <row r="1444" spans="1:19" s="3" customFormat="1" x14ac:dyDescent="0.2">
      <c r="A1444" s="1"/>
      <c r="B1444" s="1"/>
      <c r="C1444" s="1"/>
      <c r="D1444" s="1"/>
      <c r="E1444" s="1"/>
      <c r="F1444" s="2"/>
      <c r="G1444" s="2"/>
      <c r="H1444" s="19"/>
      <c r="I1444" s="21"/>
      <c r="J1444" s="1"/>
      <c r="K1444" s="1"/>
      <c r="L1444" s="12"/>
      <c r="M1444" s="1"/>
      <c r="N1444" s="1"/>
      <c r="O1444" s="1"/>
      <c r="P1444" s="1"/>
      <c r="Q1444" s="81"/>
      <c r="R1444" s="91"/>
      <c r="S1444" s="91"/>
    </row>
    <row r="1445" spans="1:19" s="3" customFormat="1" x14ac:dyDescent="0.2">
      <c r="A1445" s="1"/>
      <c r="B1445" s="1"/>
      <c r="C1445" s="1"/>
      <c r="D1445" s="1"/>
      <c r="E1445" s="1"/>
      <c r="F1445" s="2"/>
      <c r="G1445" s="2"/>
      <c r="H1445" s="19"/>
      <c r="I1445" s="21"/>
      <c r="J1445" s="1"/>
      <c r="K1445" s="1"/>
      <c r="L1445" s="12"/>
      <c r="M1445" s="1"/>
      <c r="N1445" s="1"/>
      <c r="O1445" s="1"/>
      <c r="P1445" s="1"/>
      <c r="Q1445" s="81"/>
      <c r="R1445" s="91"/>
      <c r="S1445" s="91"/>
    </row>
    <row r="1446" spans="1:19" s="3" customFormat="1" x14ac:dyDescent="0.2">
      <c r="A1446" s="1"/>
      <c r="B1446" s="1"/>
      <c r="C1446" s="1"/>
      <c r="D1446" s="1"/>
      <c r="E1446" s="1"/>
      <c r="F1446" s="2"/>
      <c r="G1446" s="2"/>
      <c r="H1446" s="19"/>
      <c r="I1446" s="21"/>
      <c r="J1446" s="1"/>
      <c r="K1446" s="1"/>
      <c r="L1446" s="12"/>
      <c r="M1446" s="1"/>
      <c r="N1446" s="1"/>
      <c r="O1446" s="1"/>
      <c r="P1446" s="1"/>
      <c r="Q1446" s="81"/>
      <c r="R1446" s="91"/>
      <c r="S1446" s="91"/>
    </row>
    <row r="1447" spans="1:19" s="3" customFormat="1" x14ac:dyDescent="0.2">
      <c r="A1447" s="1"/>
      <c r="B1447" s="1"/>
      <c r="C1447" s="1"/>
      <c r="D1447" s="1"/>
      <c r="E1447" s="1"/>
      <c r="F1447" s="2"/>
      <c r="G1447" s="2"/>
      <c r="H1447" s="19"/>
      <c r="I1447" s="21"/>
      <c r="J1447" s="1"/>
      <c r="K1447" s="1"/>
      <c r="L1447" s="12"/>
      <c r="M1447" s="1"/>
      <c r="N1447" s="1"/>
      <c r="O1447" s="1"/>
      <c r="P1447" s="1"/>
      <c r="Q1447" s="81"/>
      <c r="R1447" s="91"/>
      <c r="S1447" s="91"/>
    </row>
    <row r="1448" spans="1:19" s="3" customFormat="1" x14ac:dyDescent="0.2">
      <c r="A1448" s="1"/>
      <c r="B1448" s="1"/>
      <c r="C1448" s="1"/>
      <c r="D1448" s="1"/>
      <c r="E1448" s="1"/>
      <c r="F1448" s="2"/>
      <c r="G1448" s="2"/>
      <c r="H1448" s="19"/>
      <c r="I1448" s="21"/>
      <c r="J1448" s="1"/>
      <c r="K1448" s="1"/>
      <c r="L1448" s="12"/>
      <c r="M1448" s="1"/>
      <c r="N1448" s="1"/>
      <c r="O1448" s="1"/>
      <c r="P1448" s="1"/>
      <c r="Q1448" s="81"/>
      <c r="R1448" s="91"/>
      <c r="S1448" s="91"/>
    </row>
    <row r="1449" spans="1:19" s="3" customFormat="1" x14ac:dyDescent="0.2">
      <c r="A1449" s="1"/>
      <c r="B1449" s="1"/>
      <c r="C1449" s="1"/>
      <c r="D1449" s="1"/>
      <c r="E1449" s="1"/>
      <c r="F1449" s="2"/>
      <c r="G1449" s="2"/>
      <c r="H1449" s="19"/>
      <c r="I1449" s="21"/>
      <c r="J1449" s="1"/>
      <c r="K1449" s="1"/>
      <c r="L1449" s="12"/>
      <c r="M1449" s="1"/>
      <c r="N1449" s="1"/>
      <c r="O1449" s="1"/>
      <c r="P1449" s="1"/>
      <c r="Q1449" s="81"/>
      <c r="R1449" s="91"/>
      <c r="S1449" s="91"/>
    </row>
    <row r="1450" spans="1:19" s="3" customFormat="1" x14ac:dyDescent="0.2">
      <c r="A1450" s="1"/>
      <c r="B1450" s="1"/>
      <c r="C1450" s="1"/>
      <c r="D1450" s="1"/>
      <c r="E1450" s="1"/>
      <c r="F1450" s="2"/>
      <c r="G1450" s="2"/>
      <c r="H1450" s="19"/>
      <c r="I1450" s="21"/>
      <c r="J1450" s="1"/>
      <c r="K1450" s="1"/>
      <c r="L1450" s="12"/>
      <c r="M1450" s="1"/>
      <c r="N1450" s="1"/>
      <c r="O1450" s="1"/>
      <c r="P1450" s="1"/>
      <c r="Q1450" s="81"/>
      <c r="R1450" s="91"/>
      <c r="S1450" s="91"/>
    </row>
    <row r="1451" spans="1:19" s="3" customFormat="1" x14ac:dyDescent="0.2">
      <c r="A1451" s="1"/>
      <c r="B1451" s="1"/>
      <c r="C1451" s="1"/>
      <c r="D1451" s="1"/>
      <c r="E1451" s="1"/>
      <c r="F1451" s="2"/>
      <c r="G1451" s="2"/>
      <c r="H1451" s="19"/>
      <c r="I1451" s="21"/>
      <c r="J1451" s="1"/>
      <c r="K1451" s="1"/>
      <c r="L1451" s="12"/>
      <c r="M1451" s="1"/>
      <c r="N1451" s="1"/>
      <c r="O1451" s="1"/>
      <c r="P1451" s="1"/>
      <c r="Q1451" s="81"/>
      <c r="R1451" s="91"/>
      <c r="S1451" s="91"/>
    </row>
    <row r="1452" spans="1:19" s="3" customFormat="1" x14ac:dyDescent="0.2">
      <c r="A1452" s="1"/>
      <c r="B1452" s="1"/>
      <c r="C1452" s="1"/>
      <c r="D1452" s="1"/>
      <c r="E1452" s="1"/>
      <c r="F1452" s="2"/>
      <c r="G1452" s="2"/>
      <c r="H1452" s="19"/>
      <c r="I1452" s="21"/>
      <c r="J1452" s="1"/>
      <c r="K1452" s="1"/>
      <c r="L1452" s="12"/>
      <c r="M1452" s="1"/>
      <c r="N1452" s="1"/>
      <c r="O1452" s="1"/>
      <c r="P1452" s="1"/>
      <c r="Q1452" s="81"/>
      <c r="R1452" s="91"/>
      <c r="S1452" s="91"/>
    </row>
    <row r="1453" spans="1:19" s="3" customFormat="1" x14ac:dyDescent="0.2">
      <c r="A1453" s="1"/>
      <c r="B1453" s="1"/>
      <c r="C1453" s="1"/>
      <c r="D1453" s="1"/>
      <c r="E1453" s="1"/>
      <c r="F1453" s="2"/>
      <c r="G1453" s="2"/>
      <c r="H1453" s="19"/>
      <c r="I1453" s="21"/>
      <c r="J1453" s="1"/>
      <c r="K1453" s="1"/>
      <c r="L1453" s="12"/>
      <c r="M1453" s="1"/>
      <c r="N1453" s="1"/>
      <c r="O1453" s="1"/>
      <c r="P1453" s="1"/>
      <c r="Q1453" s="81"/>
      <c r="R1453" s="91"/>
      <c r="S1453" s="91"/>
    </row>
    <row r="1454" spans="1:19" s="3" customFormat="1" x14ac:dyDescent="0.2">
      <c r="A1454" s="1"/>
      <c r="B1454" s="1"/>
      <c r="C1454" s="1"/>
      <c r="D1454" s="1"/>
      <c r="E1454" s="1"/>
      <c r="F1454" s="2"/>
      <c r="G1454" s="2"/>
      <c r="H1454" s="19"/>
      <c r="I1454" s="21"/>
      <c r="J1454" s="1"/>
      <c r="K1454" s="1"/>
      <c r="L1454" s="12"/>
      <c r="M1454" s="1"/>
      <c r="N1454" s="1"/>
      <c r="O1454" s="1"/>
      <c r="P1454" s="1"/>
      <c r="Q1454" s="81"/>
      <c r="R1454" s="91"/>
      <c r="S1454" s="91"/>
    </row>
    <row r="1455" spans="1:19" s="3" customFormat="1" x14ac:dyDescent="0.2">
      <c r="A1455" s="1"/>
      <c r="B1455" s="1"/>
      <c r="C1455" s="1"/>
      <c r="D1455" s="1"/>
      <c r="E1455" s="1"/>
      <c r="F1455" s="2"/>
      <c r="G1455" s="2"/>
      <c r="H1455" s="19"/>
      <c r="I1455" s="21"/>
      <c r="J1455" s="1"/>
      <c r="K1455" s="1"/>
      <c r="L1455" s="12"/>
      <c r="M1455" s="1"/>
      <c r="N1455" s="1"/>
      <c r="O1455" s="1"/>
      <c r="P1455" s="1"/>
      <c r="Q1455" s="81"/>
      <c r="R1455" s="91"/>
      <c r="S1455" s="91"/>
    </row>
    <row r="1456" spans="1:19" s="3" customFormat="1" x14ac:dyDescent="0.2">
      <c r="A1456" s="1"/>
      <c r="B1456" s="1"/>
      <c r="C1456" s="1"/>
      <c r="D1456" s="1"/>
      <c r="E1456" s="1"/>
      <c r="F1456" s="2"/>
      <c r="G1456" s="2"/>
      <c r="H1456" s="19"/>
      <c r="I1456" s="21"/>
      <c r="J1456" s="1"/>
      <c r="K1456" s="1"/>
      <c r="L1456" s="12"/>
      <c r="M1456" s="1"/>
      <c r="N1456" s="1"/>
      <c r="O1456" s="1"/>
      <c r="P1456" s="1"/>
      <c r="Q1456" s="81"/>
      <c r="R1456" s="91"/>
      <c r="S1456" s="91"/>
    </row>
    <row r="1457" spans="1:19" s="3" customFormat="1" x14ac:dyDescent="0.2">
      <c r="A1457" s="1"/>
      <c r="B1457" s="1"/>
      <c r="C1457" s="1"/>
      <c r="D1457" s="1"/>
      <c r="E1457" s="1"/>
      <c r="F1457" s="2"/>
      <c r="G1457" s="2"/>
      <c r="H1457" s="19"/>
      <c r="I1457" s="21"/>
      <c r="J1457" s="1"/>
      <c r="K1457" s="1"/>
      <c r="L1457" s="12"/>
      <c r="M1457" s="1"/>
      <c r="N1457" s="1"/>
      <c r="O1457" s="1"/>
      <c r="P1457" s="1"/>
      <c r="Q1457" s="81"/>
      <c r="R1457" s="91"/>
      <c r="S1457" s="91"/>
    </row>
    <row r="1458" spans="1:19" s="3" customFormat="1" x14ac:dyDescent="0.2">
      <c r="A1458" s="1"/>
      <c r="B1458" s="1"/>
      <c r="C1458" s="1"/>
      <c r="D1458" s="1"/>
      <c r="E1458" s="1"/>
      <c r="F1458" s="2"/>
      <c r="G1458" s="2"/>
      <c r="H1458" s="19"/>
      <c r="I1458" s="21"/>
      <c r="J1458" s="1"/>
      <c r="K1458" s="1"/>
      <c r="L1458" s="12"/>
      <c r="M1458" s="1"/>
      <c r="N1458" s="1"/>
      <c r="O1458" s="1"/>
      <c r="P1458" s="1"/>
      <c r="Q1458" s="81"/>
      <c r="R1458" s="91"/>
      <c r="S1458" s="91"/>
    </row>
    <row r="1459" spans="1:19" s="3" customFormat="1" x14ac:dyDescent="0.2">
      <c r="A1459" s="1"/>
      <c r="B1459" s="1"/>
      <c r="C1459" s="1"/>
      <c r="D1459" s="1"/>
      <c r="E1459" s="1"/>
      <c r="F1459" s="2"/>
      <c r="G1459" s="2"/>
      <c r="H1459" s="19"/>
      <c r="I1459" s="21"/>
      <c r="J1459" s="1"/>
      <c r="K1459" s="1"/>
      <c r="L1459" s="12"/>
      <c r="M1459" s="1"/>
      <c r="N1459" s="1"/>
      <c r="O1459" s="1"/>
      <c r="P1459" s="1"/>
      <c r="Q1459" s="81"/>
      <c r="R1459" s="91"/>
      <c r="S1459" s="91"/>
    </row>
    <row r="1460" spans="1:19" s="3" customFormat="1" x14ac:dyDescent="0.2">
      <c r="A1460" s="1"/>
      <c r="B1460" s="1"/>
      <c r="C1460" s="1"/>
      <c r="D1460" s="1"/>
      <c r="E1460" s="1"/>
      <c r="F1460" s="2"/>
      <c r="G1460" s="2"/>
      <c r="H1460" s="19"/>
      <c r="I1460" s="21"/>
      <c r="J1460" s="1"/>
      <c r="K1460" s="1"/>
      <c r="L1460" s="12"/>
      <c r="M1460" s="1"/>
      <c r="N1460" s="1"/>
      <c r="O1460" s="1"/>
      <c r="P1460" s="1"/>
      <c r="Q1460" s="81"/>
      <c r="R1460" s="91"/>
      <c r="S1460" s="91"/>
    </row>
    <row r="1461" spans="1:19" s="3" customFormat="1" x14ac:dyDescent="0.2">
      <c r="A1461" s="1"/>
      <c r="B1461" s="1"/>
      <c r="C1461" s="1"/>
      <c r="D1461" s="1"/>
      <c r="E1461" s="1"/>
      <c r="F1461" s="2"/>
      <c r="G1461" s="2"/>
      <c r="H1461" s="19"/>
      <c r="I1461" s="21"/>
      <c r="J1461" s="1"/>
      <c r="K1461" s="1"/>
      <c r="L1461" s="12"/>
      <c r="M1461" s="1"/>
      <c r="N1461" s="1"/>
      <c r="O1461" s="1"/>
      <c r="P1461" s="1"/>
      <c r="Q1461" s="81"/>
      <c r="R1461" s="91"/>
      <c r="S1461" s="91"/>
    </row>
    <row r="1462" spans="1:19" s="3" customFormat="1" x14ac:dyDescent="0.2">
      <c r="A1462" s="1"/>
      <c r="B1462" s="1"/>
      <c r="C1462" s="1"/>
      <c r="D1462" s="1"/>
      <c r="E1462" s="1"/>
      <c r="F1462" s="2"/>
      <c r="G1462" s="2"/>
      <c r="H1462" s="19"/>
      <c r="I1462" s="21"/>
      <c r="J1462" s="1"/>
      <c r="K1462" s="1"/>
      <c r="L1462" s="12"/>
      <c r="M1462" s="1"/>
      <c r="N1462" s="1"/>
      <c r="O1462" s="1"/>
      <c r="P1462" s="1"/>
      <c r="Q1462" s="81"/>
      <c r="R1462" s="91"/>
      <c r="S1462" s="91"/>
    </row>
    <row r="1463" spans="1:19" s="3" customFormat="1" x14ac:dyDescent="0.2">
      <c r="A1463" s="1"/>
      <c r="B1463" s="1"/>
      <c r="C1463" s="1"/>
      <c r="D1463" s="1"/>
      <c r="E1463" s="1"/>
      <c r="F1463" s="2"/>
      <c r="G1463" s="2"/>
      <c r="H1463" s="19"/>
      <c r="I1463" s="21"/>
      <c r="J1463" s="1"/>
      <c r="K1463" s="1"/>
      <c r="L1463" s="12"/>
      <c r="M1463" s="1"/>
      <c r="N1463" s="1"/>
      <c r="O1463" s="1"/>
      <c r="P1463" s="1"/>
      <c r="Q1463" s="81"/>
      <c r="R1463" s="91"/>
      <c r="S1463" s="91"/>
    </row>
    <row r="1464" spans="1:19" s="3" customFormat="1" x14ac:dyDescent="0.2">
      <c r="A1464" s="1"/>
      <c r="B1464" s="1"/>
      <c r="C1464" s="1"/>
      <c r="D1464" s="1"/>
      <c r="E1464" s="1"/>
      <c r="F1464" s="2"/>
      <c r="G1464" s="2"/>
      <c r="H1464" s="19"/>
      <c r="I1464" s="21"/>
      <c r="J1464" s="1"/>
      <c r="K1464" s="1"/>
      <c r="L1464" s="12"/>
      <c r="M1464" s="1"/>
      <c r="N1464" s="1"/>
      <c r="O1464" s="1"/>
      <c r="P1464" s="1"/>
      <c r="Q1464" s="81"/>
      <c r="R1464" s="91"/>
      <c r="S1464" s="91"/>
    </row>
    <row r="1465" spans="1:19" s="3" customFormat="1" x14ac:dyDescent="0.2">
      <c r="A1465" s="1"/>
      <c r="B1465" s="1"/>
      <c r="C1465" s="1"/>
      <c r="D1465" s="1"/>
      <c r="E1465" s="1"/>
      <c r="F1465" s="2"/>
      <c r="G1465" s="2"/>
      <c r="H1465" s="19"/>
      <c r="I1465" s="21"/>
      <c r="J1465" s="1"/>
      <c r="K1465" s="1"/>
      <c r="L1465" s="12"/>
      <c r="M1465" s="1"/>
      <c r="N1465" s="1"/>
      <c r="O1465" s="1"/>
      <c r="P1465" s="1"/>
      <c r="Q1465" s="81"/>
      <c r="R1465" s="91"/>
      <c r="S1465" s="91"/>
    </row>
    <row r="1466" spans="1:19" s="3" customFormat="1" x14ac:dyDescent="0.2">
      <c r="A1466" s="1"/>
      <c r="B1466" s="1"/>
      <c r="C1466" s="1"/>
      <c r="D1466" s="1"/>
      <c r="E1466" s="1"/>
      <c r="F1466" s="2"/>
      <c r="G1466" s="2"/>
      <c r="H1466" s="19"/>
      <c r="I1466" s="21"/>
      <c r="J1466" s="1"/>
      <c r="K1466" s="1"/>
      <c r="L1466" s="12"/>
      <c r="M1466" s="1"/>
      <c r="N1466" s="1"/>
      <c r="O1466" s="1"/>
      <c r="P1466" s="1"/>
      <c r="Q1466" s="81"/>
      <c r="R1466" s="91"/>
      <c r="S1466" s="91"/>
    </row>
    <row r="1467" spans="1:19" s="3" customFormat="1" x14ac:dyDescent="0.2">
      <c r="A1467" s="1"/>
      <c r="B1467" s="1"/>
      <c r="C1467" s="1"/>
      <c r="D1467" s="1"/>
      <c r="E1467" s="1"/>
      <c r="F1467" s="2"/>
      <c r="G1467" s="2"/>
      <c r="H1467" s="19"/>
      <c r="I1467" s="21"/>
      <c r="J1467" s="1"/>
      <c r="K1467" s="1"/>
      <c r="L1467" s="12"/>
      <c r="M1467" s="1"/>
      <c r="N1467" s="1"/>
      <c r="O1467" s="1"/>
      <c r="P1467" s="1"/>
      <c r="Q1467" s="81"/>
      <c r="R1467" s="91"/>
      <c r="S1467" s="91"/>
    </row>
    <row r="1468" spans="1:19" s="3" customFormat="1" x14ac:dyDescent="0.2">
      <c r="A1468" s="1"/>
      <c r="B1468" s="1"/>
      <c r="C1468" s="1"/>
      <c r="D1468" s="1"/>
      <c r="E1468" s="1"/>
      <c r="F1468" s="2"/>
      <c r="G1468" s="2"/>
      <c r="H1468" s="19"/>
      <c r="I1468" s="21"/>
      <c r="J1468" s="1"/>
      <c r="K1468" s="1"/>
      <c r="L1468" s="12"/>
      <c r="M1468" s="1"/>
      <c r="N1468" s="1"/>
      <c r="O1468" s="1"/>
      <c r="P1468" s="1"/>
      <c r="Q1468" s="81"/>
      <c r="R1468" s="91"/>
      <c r="S1468" s="91"/>
    </row>
    <row r="1469" spans="1:19" s="3" customFormat="1" x14ac:dyDescent="0.2">
      <c r="A1469" s="1"/>
      <c r="B1469" s="1"/>
      <c r="C1469" s="1"/>
      <c r="D1469" s="1"/>
      <c r="E1469" s="1"/>
      <c r="F1469" s="2"/>
      <c r="G1469" s="2"/>
      <c r="H1469" s="19"/>
      <c r="I1469" s="21"/>
      <c r="J1469" s="1"/>
      <c r="K1469" s="1"/>
      <c r="L1469" s="12"/>
      <c r="M1469" s="1"/>
      <c r="N1469" s="1"/>
      <c r="O1469" s="1"/>
      <c r="P1469" s="1"/>
      <c r="Q1469" s="81"/>
      <c r="R1469" s="91"/>
      <c r="S1469" s="91"/>
    </row>
    <row r="1470" spans="1:19" s="3" customFormat="1" x14ac:dyDescent="0.2">
      <c r="A1470" s="1"/>
      <c r="B1470" s="1"/>
      <c r="C1470" s="1"/>
      <c r="D1470" s="1"/>
      <c r="E1470" s="1"/>
      <c r="F1470" s="2"/>
      <c r="G1470" s="2"/>
      <c r="H1470" s="19"/>
      <c r="I1470" s="21"/>
      <c r="J1470" s="1"/>
      <c r="K1470" s="1"/>
      <c r="L1470" s="12"/>
      <c r="M1470" s="1"/>
      <c r="N1470" s="1"/>
      <c r="O1470" s="1"/>
      <c r="P1470" s="1"/>
      <c r="Q1470" s="81"/>
      <c r="R1470" s="91"/>
      <c r="S1470" s="91"/>
    </row>
    <row r="1471" spans="1:19" s="3" customFormat="1" x14ac:dyDescent="0.2">
      <c r="A1471" s="1"/>
      <c r="B1471" s="1"/>
      <c r="C1471" s="1"/>
      <c r="D1471" s="1"/>
      <c r="E1471" s="1"/>
      <c r="F1471" s="2"/>
      <c r="G1471" s="2"/>
      <c r="H1471" s="19"/>
      <c r="I1471" s="21"/>
      <c r="J1471" s="1"/>
      <c r="K1471" s="1"/>
      <c r="L1471" s="12"/>
      <c r="M1471" s="1"/>
      <c r="N1471" s="1"/>
      <c r="O1471" s="1"/>
      <c r="P1471" s="1"/>
      <c r="Q1471" s="81"/>
      <c r="R1471" s="91"/>
      <c r="S1471" s="91"/>
    </row>
    <row r="1472" spans="1:19" s="3" customFormat="1" x14ac:dyDescent="0.2">
      <c r="A1472" s="1"/>
      <c r="B1472" s="1"/>
      <c r="C1472" s="1"/>
      <c r="D1472" s="1"/>
      <c r="E1472" s="1"/>
      <c r="F1472" s="2"/>
      <c r="G1472" s="2"/>
      <c r="H1472" s="19"/>
      <c r="I1472" s="21"/>
      <c r="J1472" s="1"/>
      <c r="K1472" s="1"/>
      <c r="L1472" s="12"/>
      <c r="M1472" s="1"/>
      <c r="N1472" s="1"/>
      <c r="O1472" s="1"/>
      <c r="P1472" s="1"/>
      <c r="Q1472" s="81"/>
      <c r="R1472" s="91"/>
      <c r="S1472" s="91"/>
    </row>
    <row r="1473" spans="1:19" s="3" customFormat="1" x14ac:dyDescent="0.2">
      <c r="A1473" s="1"/>
      <c r="B1473" s="1"/>
      <c r="C1473" s="1"/>
      <c r="D1473" s="1"/>
      <c r="E1473" s="1"/>
      <c r="F1473" s="2"/>
      <c r="G1473" s="2"/>
      <c r="H1473" s="19"/>
      <c r="I1473" s="21"/>
      <c r="J1473" s="1"/>
      <c r="K1473" s="1"/>
      <c r="L1473" s="12"/>
      <c r="M1473" s="1"/>
      <c r="N1473" s="1"/>
      <c r="O1473" s="1"/>
      <c r="P1473" s="1"/>
      <c r="Q1473" s="81"/>
      <c r="R1473" s="91"/>
      <c r="S1473" s="91"/>
    </row>
    <row r="1474" spans="1:19" s="3" customFormat="1" x14ac:dyDescent="0.2">
      <c r="A1474" s="1"/>
      <c r="B1474" s="1"/>
      <c r="C1474" s="1"/>
      <c r="D1474" s="1"/>
      <c r="E1474" s="1"/>
      <c r="F1474" s="2"/>
      <c r="G1474" s="2"/>
      <c r="H1474" s="19"/>
      <c r="I1474" s="21"/>
      <c r="J1474" s="1"/>
      <c r="K1474" s="1"/>
      <c r="L1474" s="12"/>
      <c r="M1474" s="1"/>
      <c r="N1474" s="1"/>
      <c r="O1474" s="1"/>
      <c r="P1474" s="1"/>
      <c r="Q1474" s="81"/>
      <c r="R1474" s="91"/>
      <c r="S1474" s="91"/>
    </row>
    <row r="1475" spans="1:19" s="3" customFormat="1" x14ac:dyDescent="0.2">
      <c r="A1475" s="1"/>
      <c r="B1475" s="1"/>
      <c r="C1475" s="1"/>
      <c r="D1475" s="1"/>
      <c r="E1475" s="1"/>
      <c r="F1475" s="2"/>
      <c r="G1475" s="2"/>
      <c r="H1475" s="19"/>
      <c r="I1475" s="21"/>
      <c r="J1475" s="1"/>
      <c r="K1475" s="1"/>
      <c r="L1475" s="12"/>
      <c r="M1475" s="1"/>
      <c r="N1475" s="1"/>
      <c r="O1475" s="1"/>
      <c r="P1475" s="1"/>
      <c r="Q1475" s="81"/>
      <c r="R1475" s="91"/>
      <c r="S1475" s="91"/>
    </row>
    <row r="1476" spans="1:19" s="3" customFormat="1" x14ac:dyDescent="0.2">
      <c r="A1476" s="1"/>
      <c r="B1476" s="1"/>
      <c r="C1476" s="1"/>
      <c r="D1476" s="1"/>
      <c r="E1476" s="1"/>
      <c r="F1476" s="2"/>
      <c r="G1476" s="2"/>
      <c r="H1476" s="19"/>
      <c r="I1476" s="21"/>
      <c r="J1476" s="1"/>
      <c r="K1476" s="1"/>
      <c r="L1476" s="12"/>
      <c r="M1476" s="1"/>
      <c r="N1476" s="1"/>
      <c r="O1476" s="1"/>
      <c r="P1476" s="1"/>
      <c r="Q1476" s="81"/>
      <c r="R1476" s="91"/>
      <c r="S1476" s="91"/>
    </row>
    <row r="1477" spans="1:19" s="3" customFormat="1" x14ac:dyDescent="0.2">
      <c r="A1477" s="1"/>
      <c r="B1477" s="1"/>
      <c r="C1477" s="1"/>
      <c r="D1477" s="1"/>
      <c r="E1477" s="1"/>
      <c r="F1477" s="2"/>
      <c r="G1477" s="2"/>
      <c r="H1477" s="19"/>
      <c r="I1477" s="21"/>
      <c r="J1477" s="1"/>
      <c r="K1477" s="1"/>
      <c r="L1477" s="12"/>
      <c r="M1477" s="1"/>
      <c r="N1477" s="1"/>
      <c r="O1477" s="1"/>
      <c r="P1477" s="1"/>
      <c r="Q1477" s="81"/>
      <c r="R1477" s="91"/>
      <c r="S1477" s="91"/>
    </row>
    <row r="1478" spans="1:19" s="3" customFormat="1" x14ac:dyDescent="0.2">
      <c r="A1478" s="1"/>
      <c r="B1478" s="1"/>
      <c r="C1478" s="1"/>
      <c r="D1478" s="1"/>
      <c r="E1478" s="1"/>
      <c r="F1478" s="2"/>
      <c r="G1478" s="2"/>
      <c r="H1478" s="19"/>
      <c r="I1478" s="21"/>
      <c r="J1478" s="1"/>
      <c r="K1478" s="1"/>
      <c r="L1478" s="12"/>
      <c r="M1478" s="1"/>
      <c r="N1478" s="1"/>
      <c r="O1478" s="1"/>
      <c r="P1478" s="1"/>
      <c r="Q1478" s="81"/>
      <c r="R1478" s="91"/>
      <c r="S1478" s="91"/>
    </row>
    <row r="1479" spans="1:19" s="3" customFormat="1" x14ac:dyDescent="0.2">
      <c r="A1479" s="1"/>
      <c r="B1479" s="1"/>
      <c r="C1479" s="1"/>
      <c r="D1479" s="1"/>
      <c r="E1479" s="1"/>
      <c r="F1479" s="2"/>
      <c r="G1479" s="2"/>
      <c r="H1479" s="19"/>
      <c r="I1479" s="21"/>
      <c r="J1479" s="1"/>
      <c r="K1479" s="1"/>
      <c r="L1479" s="12"/>
      <c r="M1479" s="1"/>
      <c r="N1479" s="1"/>
      <c r="O1479" s="1"/>
      <c r="P1479" s="1"/>
      <c r="Q1479" s="81"/>
      <c r="R1479" s="91"/>
      <c r="S1479" s="91"/>
    </row>
    <row r="1480" spans="1:19" s="3" customFormat="1" x14ac:dyDescent="0.2">
      <c r="A1480" s="1"/>
      <c r="B1480" s="1"/>
      <c r="C1480" s="1"/>
      <c r="D1480" s="1"/>
      <c r="E1480" s="1"/>
      <c r="F1480" s="2"/>
      <c r="G1480" s="2"/>
      <c r="H1480" s="19"/>
      <c r="I1480" s="21"/>
      <c r="J1480" s="1"/>
      <c r="K1480" s="1"/>
      <c r="L1480" s="12"/>
      <c r="M1480" s="1"/>
      <c r="N1480" s="1"/>
      <c r="O1480" s="1"/>
      <c r="P1480" s="1"/>
      <c r="Q1480" s="81"/>
      <c r="R1480" s="91"/>
      <c r="S1480" s="91"/>
    </row>
    <row r="1481" spans="1:19" s="3" customFormat="1" x14ac:dyDescent="0.2">
      <c r="A1481" s="1"/>
      <c r="B1481" s="1"/>
      <c r="C1481" s="1"/>
      <c r="D1481" s="1"/>
      <c r="E1481" s="1"/>
      <c r="F1481" s="2"/>
      <c r="G1481" s="2"/>
      <c r="H1481" s="19"/>
      <c r="I1481" s="21"/>
      <c r="J1481" s="1"/>
      <c r="K1481" s="1"/>
      <c r="L1481" s="12"/>
      <c r="M1481" s="1"/>
      <c r="N1481" s="1"/>
      <c r="O1481" s="1"/>
      <c r="P1481" s="1"/>
      <c r="Q1481" s="81"/>
      <c r="R1481" s="91"/>
      <c r="S1481" s="91"/>
    </row>
    <row r="1482" spans="1:19" s="3" customFormat="1" x14ac:dyDescent="0.2">
      <c r="A1482" s="1"/>
      <c r="B1482" s="1"/>
      <c r="C1482" s="1"/>
      <c r="D1482" s="1"/>
      <c r="E1482" s="1"/>
      <c r="F1482" s="2"/>
      <c r="G1482" s="2"/>
      <c r="H1482" s="19"/>
      <c r="I1482" s="21"/>
      <c r="J1482" s="1"/>
      <c r="K1482" s="1"/>
      <c r="L1482" s="12"/>
      <c r="M1482" s="1"/>
      <c r="N1482" s="1"/>
      <c r="O1482" s="1"/>
      <c r="P1482" s="1"/>
      <c r="Q1482" s="81"/>
      <c r="R1482" s="91"/>
      <c r="S1482" s="91"/>
    </row>
    <row r="1483" spans="1:19" s="3" customFormat="1" x14ac:dyDescent="0.2">
      <c r="A1483" s="1"/>
      <c r="B1483" s="1"/>
      <c r="C1483" s="1"/>
      <c r="D1483" s="1"/>
      <c r="E1483" s="1"/>
      <c r="F1483" s="2"/>
      <c r="G1483" s="2"/>
      <c r="H1483" s="19"/>
      <c r="I1483" s="21"/>
      <c r="J1483" s="1"/>
      <c r="K1483" s="1"/>
      <c r="L1483" s="12"/>
      <c r="M1483" s="1"/>
      <c r="N1483" s="1"/>
      <c r="O1483" s="1"/>
      <c r="P1483" s="1"/>
      <c r="Q1483" s="81"/>
      <c r="R1483" s="91"/>
      <c r="S1483" s="91"/>
    </row>
    <row r="1484" spans="1:19" s="3" customFormat="1" x14ac:dyDescent="0.2">
      <c r="A1484" s="1"/>
      <c r="B1484" s="1"/>
      <c r="C1484" s="1"/>
      <c r="D1484" s="1"/>
      <c r="E1484" s="1"/>
      <c r="F1484" s="2"/>
      <c r="G1484" s="2"/>
      <c r="H1484" s="19"/>
      <c r="I1484" s="21"/>
      <c r="J1484" s="1"/>
      <c r="K1484" s="1"/>
      <c r="L1484" s="12"/>
      <c r="M1484" s="1"/>
      <c r="N1484" s="1"/>
      <c r="O1484" s="1"/>
      <c r="P1484" s="1"/>
      <c r="Q1484" s="81"/>
      <c r="R1484" s="91"/>
      <c r="S1484" s="91"/>
    </row>
    <row r="1485" spans="1:19" s="3" customFormat="1" x14ac:dyDescent="0.2">
      <c r="A1485" s="1"/>
      <c r="B1485" s="1"/>
      <c r="C1485" s="1"/>
      <c r="D1485" s="1"/>
      <c r="E1485" s="1"/>
      <c r="F1485" s="2"/>
      <c r="G1485" s="2"/>
      <c r="H1485" s="19"/>
      <c r="I1485" s="21"/>
      <c r="J1485" s="1"/>
      <c r="K1485" s="1"/>
      <c r="L1485" s="12"/>
      <c r="M1485" s="1"/>
      <c r="N1485" s="1"/>
      <c r="O1485" s="1"/>
      <c r="P1485" s="1"/>
      <c r="Q1485" s="81"/>
      <c r="R1485" s="91"/>
      <c r="S1485" s="91"/>
    </row>
    <row r="1486" spans="1:19" s="3" customFormat="1" x14ac:dyDescent="0.2">
      <c r="A1486" s="1"/>
      <c r="B1486" s="1"/>
      <c r="C1486" s="1"/>
      <c r="D1486" s="1"/>
      <c r="E1486" s="1"/>
      <c r="F1486" s="2"/>
      <c r="G1486" s="2"/>
      <c r="H1486" s="19"/>
      <c r="I1486" s="21"/>
      <c r="J1486" s="1"/>
      <c r="K1486" s="1"/>
      <c r="L1486" s="12"/>
      <c r="M1486" s="1"/>
      <c r="N1486" s="1"/>
      <c r="O1486" s="1"/>
      <c r="P1486" s="1"/>
      <c r="Q1486" s="81"/>
      <c r="R1486" s="91"/>
      <c r="S1486" s="91"/>
    </row>
    <row r="1487" spans="1:19" s="3" customFormat="1" x14ac:dyDescent="0.2">
      <c r="A1487" s="1"/>
      <c r="B1487" s="1"/>
      <c r="C1487" s="1"/>
      <c r="D1487" s="1"/>
      <c r="E1487" s="1"/>
      <c r="F1487" s="2"/>
      <c r="G1487" s="2"/>
      <c r="H1487" s="19"/>
      <c r="I1487" s="21"/>
      <c r="J1487" s="1"/>
      <c r="K1487" s="1"/>
      <c r="L1487" s="12"/>
      <c r="M1487" s="1"/>
      <c r="N1487" s="1"/>
      <c r="O1487" s="1"/>
      <c r="P1487" s="1"/>
      <c r="Q1487" s="81"/>
      <c r="R1487" s="91"/>
      <c r="S1487" s="91"/>
    </row>
    <row r="1488" spans="1:19" s="3" customFormat="1" x14ac:dyDescent="0.2">
      <c r="A1488" s="1"/>
      <c r="B1488" s="1"/>
      <c r="C1488" s="1"/>
      <c r="D1488" s="1"/>
      <c r="E1488" s="1"/>
      <c r="F1488" s="2"/>
      <c r="G1488" s="2"/>
      <c r="H1488" s="19"/>
      <c r="I1488" s="21"/>
      <c r="J1488" s="1"/>
      <c r="K1488" s="1"/>
      <c r="L1488" s="12"/>
      <c r="M1488" s="1"/>
      <c r="N1488" s="1"/>
      <c r="O1488" s="1"/>
      <c r="P1488" s="1"/>
      <c r="Q1488" s="81"/>
      <c r="R1488" s="91"/>
      <c r="S1488" s="91"/>
    </row>
    <row r="1489" spans="1:19" s="3" customFormat="1" x14ac:dyDescent="0.2">
      <c r="A1489" s="1"/>
      <c r="B1489" s="1"/>
      <c r="C1489" s="1"/>
      <c r="D1489" s="1"/>
      <c r="E1489" s="1"/>
      <c r="F1489" s="2"/>
      <c r="G1489" s="2"/>
      <c r="H1489" s="19"/>
      <c r="I1489" s="21"/>
      <c r="J1489" s="1"/>
      <c r="K1489" s="1"/>
      <c r="L1489" s="12"/>
      <c r="M1489" s="1"/>
      <c r="N1489" s="1"/>
      <c r="O1489" s="1"/>
      <c r="P1489" s="1"/>
      <c r="Q1489" s="81"/>
      <c r="R1489" s="91"/>
      <c r="S1489" s="91"/>
    </row>
    <row r="1490" spans="1:19" s="3" customFormat="1" x14ac:dyDescent="0.2">
      <c r="A1490" s="1"/>
      <c r="B1490" s="1"/>
      <c r="C1490" s="1"/>
      <c r="D1490" s="1"/>
      <c r="E1490" s="1"/>
      <c r="F1490" s="2"/>
      <c r="G1490" s="2"/>
      <c r="H1490" s="19"/>
      <c r="I1490" s="21"/>
      <c r="J1490" s="1"/>
      <c r="K1490" s="1"/>
      <c r="L1490" s="12"/>
      <c r="M1490" s="1"/>
      <c r="N1490" s="1"/>
      <c r="O1490" s="1"/>
      <c r="P1490" s="1"/>
      <c r="Q1490" s="81"/>
      <c r="R1490" s="91"/>
      <c r="S1490" s="91"/>
    </row>
    <row r="1491" spans="1:19" s="3" customFormat="1" x14ac:dyDescent="0.2">
      <c r="A1491" s="1"/>
      <c r="B1491" s="1"/>
      <c r="C1491" s="1"/>
      <c r="D1491" s="1"/>
      <c r="E1491" s="1"/>
      <c r="F1491" s="2"/>
      <c r="G1491" s="2"/>
      <c r="H1491" s="19"/>
      <c r="I1491" s="21"/>
      <c r="J1491" s="1"/>
      <c r="K1491" s="1"/>
      <c r="L1491" s="12"/>
      <c r="M1491" s="1"/>
      <c r="N1491" s="1"/>
      <c r="O1491" s="1"/>
      <c r="P1491" s="1"/>
      <c r="Q1491" s="81"/>
      <c r="R1491" s="91"/>
      <c r="S1491" s="91"/>
    </row>
    <row r="1492" spans="1:19" s="3" customFormat="1" x14ac:dyDescent="0.2">
      <c r="A1492" s="1"/>
      <c r="B1492" s="1"/>
      <c r="C1492" s="1"/>
      <c r="D1492" s="1"/>
      <c r="E1492" s="1"/>
      <c r="F1492" s="2"/>
      <c r="G1492" s="2"/>
      <c r="H1492" s="19"/>
      <c r="I1492" s="21"/>
      <c r="J1492" s="1"/>
      <c r="K1492" s="1"/>
      <c r="L1492" s="12"/>
      <c r="M1492" s="1"/>
      <c r="N1492" s="1"/>
      <c r="O1492" s="1"/>
      <c r="P1492" s="1"/>
      <c r="Q1492" s="81"/>
      <c r="R1492" s="91"/>
      <c r="S1492" s="91"/>
    </row>
    <row r="1493" spans="1:19" s="3" customFormat="1" x14ac:dyDescent="0.2">
      <c r="A1493" s="1"/>
      <c r="B1493" s="1"/>
      <c r="C1493" s="1"/>
      <c r="D1493" s="1"/>
      <c r="E1493" s="1"/>
      <c r="F1493" s="2"/>
      <c r="G1493" s="2"/>
      <c r="H1493" s="19"/>
      <c r="I1493" s="21"/>
      <c r="J1493" s="1"/>
      <c r="K1493" s="1"/>
      <c r="L1493" s="12"/>
      <c r="M1493" s="1"/>
      <c r="N1493" s="1"/>
      <c r="O1493" s="1"/>
      <c r="P1493" s="1"/>
      <c r="Q1493" s="81"/>
      <c r="R1493" s="91"/>
      <c r="S1493" s="91"/>
    </row>
    <row r="1494" spans="1:19" s="3" customFormat="1" x14ac:dyDescent="0.2">
      <c r="A1494" s="1"/>
      <c r="B1494" s="1"/>
      <c r="C1494" s="1"/>
      <c r="D1494" s="1"/>
      <c r="E1494" s="1"/>
      <c r="F1494" s="2"/>
      <c r="G1494" s="2"/>
      <c r="H1494" s="19"/>
      <c r="I1494" s="21"/>
      <c r="J1494" s="1"/>
      <c r="K1494" s="1"/>
      <c r="L1494" s="12"/>
      <c r="M1494" s="1"/>
      <c r="N1494" s="1"/>
      <c r="O1494" s="1"/>
      <c r="P1494" s="1"/>
      <c r="Q1494" s="81"/>
      <c r="R1494" s="91"/>
      <c r="S1494" s="91"/>
    </row>
    <row r="1495" spans="1:19" s="3" customFormat="1" x14ac:dyDescent="0.2">
      <c r="A1495" s="1"/>
      <c r="B1495" s="1"/>
      <c r="C1495" s="1"/>
      <c r="D1495" s="1"/>
      <c r="E1495" s="1"/>
      <c r="F1495" s="2"/>
      <c r="G1495" s="2"/>
      <c r="H1495" s="19"/>
      <c r="I1495" s="21"/>
      <c r="J1495" s="1"/>
      <c r="K1495" s="1"/>
      <c r="L1495" s="12"/>
      <c r="M1495" s="1"/>
      <c r="N1495" s="1"/>
      <c r="O1495" s="1"/>
      <c r="P1495" s="1"/>
      <c r="Q1495" s="81"/>
      <c r="R1495" s="91"/>
      <c r="S1495" s="91"/>
    </row>
    <row r="1496" spans="1:19" s="3" customFormat="1" x14ac:dyDescent="0.2">
      <c r="A1496" s="1"/>
      <c r="B1496" s="1"/>
      <c r="C1496" s="1"/>
      <c r="D1496" s="1"/>
      <c r="E1496" s="1"/>
      <c r="F1496" s="2"/>
      <c r="G1496" s="2"/>
      <c r="H1496" s="19"/>
      <c r="I1496" s="21"/>
      <c r="J1496" s="1"/>
      <c r="K1496" s="1"/>
      <c r="L1496" s="12"/>
      <c r="M1496" s="1"/>
      <c r="N1496" s="1"/>
      <c r="O1496" s="1"/>
      <c r="P1496" s="1"/>
      <c r="Q1496" s="81"/>
      <c r="R1496" s="91"/>
      <c r="S1496" s="91"/>
    </row>
    <row r="1497" spans="1:19" s="3" customFormat="1" x14ac:dyDescent="0.2">
      <c r="A1497" s="1"/>
      <c r="B1497" s="1"/>
      <c r="C1497" s="1"/>
      <c r="D1497" s="1"/>
      <c r="E1497" s="1"/>
      <c r="F1497" s="2"/>
      <c r="G1497" s="2"/>
      <c r="H1497" s="19"/>
      <c r="I1497" s="21"/>
      <c r="J1497" s="1"/>
      <c r="K1497" s="1"/>
      <c r="L1497" s="12"/>
      <c r="M1497" s="1"/>
      <c r="N1497" s="1"/>
      <c r="O1497" s="1"/>
      <c r="P1497" s="1"/>
      <c r="Q1497" s="81"/>
      <c r="R1497" s="91"/>
      <c r="S1497" s="91"/>
    </row>
    <row r="1498" spans="1:19" s="3" customFormat="1" x14ac:dyDescent="0.2">
      <c r="A1498" s="1"/>
      <c r="B1498" s="1"/>
      <c r="C1498" s="1"/>
      <c r="D1498" s="1"/>
      <c r="E1498" s="1"/>
      <c r="F1498" s="2"/>
      <c r="G1498" s="2"/>
      <c r="H1498" s="19"/>
      <c r="I1498" s="21"/>
      <c r="J1498" s="1"/>
      <c r="K1498" s="1"/>
      <c r="L1498" s="12"/>
      <c r="M1498" s="1"/>
      <c r="N1498" s="1"/>
      <c r="O1498" s="1"/>
      <c r="P1498" s="1"/>
      <c r="Q1498" s="81"/>
      <c r="R1498" s="91"/>
      <c r="S1498" s="91"/>
    </row>
    <row r="1499" spans="1:19" s="3" customFormat="1" x14ac:dyDescent="0.2">
      <c r="A1499" s="1"/>
      <c r="B1499" s="1"/>
      <c r="C1499" s="1"/>
      <c r="D1499" s="1"/>
      <c r="E1499" s="1"/>
      <c r="F1499" s="2"/>
      <c r="G1499" s="2"/>
      <c r="H1499" s="19"/>
      <c r="I1499" s="21"/>
      <c r="J1499" s="1"/>
      <c r="K1499" s="1"/>
      <c r="L1499" s="12"/>
      <c r="M1499" s="1"/>
      <c r="N1499" s="1"/>
      <c r="O1499" s="1"/>
      <c r="P1499" s="1"/>
      <c r="Q1499" s="81"/>
      <c r="R1499" s="91"/>
      <c r="S1499" s="91"/>
    </row>
    <row r="1500" spans="1:19" s="3" customFormat="1" x14ac:dyDescent="0.2">
      <c r="A1500" s="1"/>
      <c r="B1500" s="1"/>
      <c r="C1500" s="1"/>
      <c r="D1500" s="1"/>
      <c r="E1500" s="1"/>
      <c r="F1500" s="2"/>
      <c r="G1500" s="2"/>
      <c r="H1500" s="19"/>
      <c r="I1500" s="21"/>
      <c r="J1500" s="1"/>
      <c r="K1500" s="1"/>
      <c r="L1500" s="12"/>
      <c r="M1500" s="1"/>
      <c r="N1500" s="1"/>
      <c r="O1500" s="1"/>
      <c r="P1500" s="1"/>
      <c r="Q1500" s="81"/>
      <c r="R1500" s="91"/>
      <c r="S1500" s="91"/>
    </row>
    <row r="1501" spans="1:19" s="3" customFormat="1" x14ac:dyDescent="0.2">
      <c r="A1501" s="1"/>
      <c r="B1501" s="1"/>
      <c r="C1501" s="1"/>
      <c r="D1501" s="1"/>
      <c r="E1501" s="1"/>
      <c r="F1501" s="2"/>
      <c r="G1501" s="2"/>
      <c r="H1501" s="19"/>
      <c r="I1501" s="21"/>
      <c r="J1501" s="1"/>
      <c r="K1501" s="1"/>
      <c r="L1501" s="12"/>
      <c r="M1501" s="1"/>
      <c r="N1501" s="1"/>
      <c r="O1501" s="1"/>
      <c r="P1501" s="1"/>
      <c r="Q1501" s="81"/>
      <c r="R1501" s="91"/>
      <c r="S1501" s="91"/>
    </row>
    <row r="1502" spans="1:19" s="3" customFormat="1" x14ac:dyDescent="0.2">
      <c r="A1502" s="1"/>
      <c r="B1502" s="1"/>
      <c r="C1502" s="1"/>
      <c r="D1502" s="1"/>
      <c r="E1502" s="1"/>
      <c r="F1502" s="2"/>
      <c r="G1502" s="2"/>
      <c r="H1502" s="19"/>
      <c r="I1502" s="21"/>
      <c r="J1502" s="1"/>
      <c r="K1502" s="1"/>
      <c r="L1502" s="12"/>
      <c r="M1502" s="1"/>
      <c r="N1502" s="1"/>
      <c r="O1502" s="1"/>
      <c r="P1502" s="1"/>
      <c r="Q1502" s="81"/>
      <c r="R1502" s="91"/>
      <c r="S1502" s="91"/>
    </row>
    <row r="1503" spans="1:19" s="3" customFormat="1" x14ac:dyDescent="0.2">
      <c r="A1503" s="1"/>
      <c r="B1503" s="1"/>
      <c r="C1503" s="1"/>
      <c r="D1503" s="1"/>
      <c r="E1503" s="1"/>
      <c r="F1503" s="2"/>
      <c r="G1503" s="2"/>
      <c r="H1503" s="19"/>
      <c r="I1503" s="21"/>
      <c r="J1503" s="1"/>
      <c r="K1503" s="1"/>
      <c r="L1503" s="12"/>
      <c r="M1503" s="1"/>
      <c r="N1503" s="1"/>
      <c r="O1503" s="1"/>
      <c r="P1503" s="1"/>
      <c r="Q1503" s="81"/>
      <c r="R1503" s="91"/>
      <c r="S1503" s="91"/>
    </row>
    <row r="1504" spans="1:19" s="3" customFormat="1" x14ac:dyDescent="0.2">
      <c r="A1504" s="1"/>
      <c r="B1504" s="1"/>
      <c r="C1504" s="1"/>
      <c r="D1504" s="1"/>
      <c r="E1504" s="1"/>
      <c r="F1504" s="2"/>
      <c r="G1504" s="2"/>
      <c r="H1504" s="19"/>
      <c r="I1504" s="21"/>
      <c r="J1504" s="1"/>
      <c r="K1504" s="1"/>
      <c r="L1504" s="12"/>
      <c r="M1504" s="1"/>
      <c r="N1504" s="1"/>
      <c r="O1504" s="1"/>
      <c r="P1504" s="1"/>
      <c r="Q1504" s="81"/>
      <c r="R1504" s="91"/>
      <c r="S1504" s="91"/>
    </row>
    <row r="1505" spans="1:19" s="3" customFormat="1" x14ac:dyDescent="0.2">
      <c r="A1505" s="1"/>
      <c r="B1505" s="1"/>
      <c r="C1505" s="1"/>
      <c r="D1505" s="1"/>
      <c r="E1505" s="1"/>
      <c r="F1505" s="2"/>
      <c r="G1505" s="2"/>
      <c r="H1505" s="19"/>
      <c r="I1505" s="21"/>
      <c r="J1505" s="1"/>
      <c r="K1505" s="1"/>
      <c r="L1505" s="12"/>
      <c r="M1505" s="1"/>
      <c r="N1505" s="1"/>
      <c r="O1505" s="1"/>
      <c r="P1505" s="1"/>
      <c r="Q1505" s="81"/>
      <c r="R1505" s="91"/>
      <c r="S1505" s="91"/>
    </row>
    <row r="1506" spans="1:19" s="3" customFormat="1" x14ac:dyDescent="0.2">
      <c r="A1506" s="1"/>
      <c r="B1506" s="1"/>
      <c r="C1506" s="1"/>
      <c r="D1506" s="1"/>
      <c r="E1506" s="1"/>
      <c r="F1506" s="2"/>
      <c r="G1506" s="2"/>
      <c r="H1506" s="19"/>
      <c r="I1506" s="21"/>
      <c r="J1506" s="1"/>
      <c r="K1506" s="1"/>
      <c r="L1506" s="12"/>
      <c r="M1506" s="1"/>
      <c r="N1506" s="1"/>
      <c r="O1506" s="1"/>
      <c r="P1506" s="1"/>
      <c r="Q1506" s="81"/>
      <c r="R1506" s="91"/>
      <c r="S1506" s="91"/>
    </row>
    <row r="1507" spans="1:19" s="3" customFormat="1" x14ac:dyDescent="0.2">
      <c r="A1507" s="1"/>
      <c r="B1507" s="1"/>
      <c r="C1507" s="1"/>
      <c r="D1507" s="1"/>
      <c r="E1507" s="1"/>
      <c r="F1507" s="2"/>
      <c r="G1507" s="2"/>
      <c r="H1507" s="19"/>
      <c r="I1507" s="21"/>
      <c r="J1507" s="1"/>
      <c r="K1507" s="1"/>
      <c r="L1507" s="12"/>
      <c r="M1507" s="1"/>
      <c r="N1507" s="1"/>
      <c r="O1507" s="1"/>
      <c r="P1507" s="1"/>
      <c r="Q1507" s="81"/>
      <c r="R1507" s="91"/>
      <c r="S1507" s="91"/>
    </row>
    <row r="1508" spans="1:19" s="3" customFormat="1" x14ac:dyDescent="0.2">
      <c r="A1508" s="1"/>
      <c r="B1508" s="1"/>
      <c r="C1508" s="1"/>
      <c r="D1508" s="1"/>
      <c r="E1508" s="1"/>
      <c r="F1508" s="2"/>
      <c r="G1508" s="2"/>
      <c r="H1508" s="19"/>
      <c r="I1508" s="21"/>
      <c r="J1508" s="1"/>
      <c r="K1508" s="1"/>
      <c r="L1508" s="12"/>
      <c r="M1508" s="1"/>
      <c r="N1508" s="1"/>
      <c r="O1508" s="1"/>
      <c r="P1508" s="1"/>
      <c r="Q1508" s="81"/>
      <c r="R1508" s="91"/>
      <c r="S1508" s="91"/>
    </row>
    <row r="1509" spans="1:19" s="3" customFormat="1" x14ac:dyDescent="0.2">
      <c r="A1509" s="1"/>
      <c r="B1509" s="1"/>
      <c r="C1509" s="1"/>
      <c r="D1509" s="1"/>
      <c r="E1509" s="1"/>
      <c r="F1509" s="2"/>
      <c r="G1509" s="2"/>
      <c r="H1509" s="19"/>
      <c r="I1509" s="21"/>
      <c r="J1509" s="1"/>
      <c r="K1509" s="1"/>
      <c r="L1509" s="12"/>
      <c r="M1509" s="1"/>
      <c r="N1509" s="1"/>
      <c r="O1509" s="1"/>
      <c r="P1509" s="1"/>
      <c r="Q1509" s="81"/>
      <c r="R1509" s="91"/>
      <c r="S1509" s="91"/>
    </row>
    <row r="1510" spans="1:19" s="3" customFormat="1" x14ac:dyDescent="0.2">
      <c r="A1510" s="1"/>
      <c r="B1510" s="1"/>
      <c r="C1510" s="1"/>
      <c r="D1510" s="1"/>
      <c r="E1510" s="1"/>
      <c r="F1510" s="2"/>
      <c r="G1510" s="2"/>
      <c r="H1510" s="19"/>
      <c r="I1510" s="21"/>
      <c r="J1510" s="1"/>
      <c r="K1510" s="1"/>
      <c r="L1510" s="12"/>
      <c r="M1510" s="1"/>
      <c r="N1510" s="1"/>
      <c r="O1510" s="1"/>
      <c r="P1510" s="1"/>
      <c r="Q1510" s="81"/>
      <c r="R1510" s="91"/>
      <c r="S1510" s="91"/>
    </row>
    <row r="1511" spans="1:19" s="3" customFormat="1" x14ac:dyDescent="0.2">
      <c r="A1511" s="1"/>
      <c r="B1511" s="1"/>
      <c r="C1511" s="1"/>
      <c r="D1511" s="1"/>
      <c r="E1511" s="1"/>
      <c r="F1511" s="2"/>
      <c r="G1511" s="2"/>
      <c r="H1511" s="19"/>
      <c r="I1511" s="21"/>
      <c r="J1511" s="1"/>
      <c r="K1511" s="1"/>
      <c r="L1511" s="12"/>
      <c r="M1511" s="1"/>
      <c r="N1511" s="1"/>
      <c r="O1511" s="1"/>
      <c r="P1511" s="1"/>
      <c r="Q1511" s="81"/>
      <c r="R1511" s="91"/>
      <c r="S1511" s="91"/>
    </row>
    <row r="1512" spans="1:19" s="3" customFormat="1" x14ac:dyDescent="0.2">
      <c r="A1512" s="1"/>
      <c r="B1512" s="1"/>
      <c r="C1512" s="1"/>
      <c r="D1512" s="1"/>
      <c r="E1512" s="1"/>
      <c r="F1512" s="2"/>
      <c r="G1512" s="2"/>
      <c r="H1512" s="19"/>
      <c r="I1512" s="21"/>
      <c r="J1512" s="1"/>
      <c r="K1512" s="1"/>
      <c r="L1512" s="12"/>
      <c r="M1512" s="1"/>
      <c r="N1512" s="1"/>
      <c r="O1512" s="1"/>
      <c r="P1512" s="1"/>
      <c r="Q1512" s="81"/>
      <c r="R1512" s="91"/>
      <c r="S1512" s="91"/>
    </row>
    <row r="1513" spans="1:19" s="3" customFormat="1" x14ac:dyDescent="0.2">
      <c r="A1513" s="1"/>
      <c r="B1513" s="1"/>
      <c r="C1513" s="1"/>
      <c r="D1513" s="1"/>
      <c r="E1513" s="1"/>
      <c r="F1513" s="2"/>
      <c r="G1513" s="2"/>
      <c r="H1513" s="19"/>
      <c r="I1513" s="21"/>
      <c r="J1513" s="1"/>
      <c r="K1513" s="1"/>
      <c r="L1513" s="12"/>
      <c r="M1513" s="1"/>
      <c r="N1513" s="1"/>
      <c r="O1513" s="1"/>
      <c r="P1513" s="1"/>
      <c r="Q1513" s="81"/>
      <c r="R1513" s="91"/>
      <c r="S1513" s="91"/>
    </row>
    <row r="1514" spans="1:19" s="3" customFormat="1" x14ac:dyDescent="0.2">
      <c r="A1514" s="1"/>
      <c r="B1514" s="1"/>
      <c r="C1514" s="1"/>
      <c r="D1514" s="1"/>
      <c r="E1514" s="1"/>
      <c r="F1514" s="2"/>
      <c r="G1514" s="2"/>
      <c r="H1514" s="19"/>
      <c r="I1514" s="21"/>
      <c r="J1514" s="1"/>
      <c r="K1514" s="1"/>
      <c r="L1514" s="12"/>
      <c r="M1514" s="1"/>
      <c r="N1514" s="1"/>
      <c r="O1514" s="1"/>
      <c r="P1514" s="1"/>
      <c r="Q1514" s="81"/>
      <c r="R1514" s="91"/>
      <c r="S1514" s="91"/>
    </row>
    <row r="1515" spans="1:19" s="3" customFormat="1" x14ac:dyDescent="0.2">
      <c r="A1515" s="1"/>
      <c r="B1515" s="1"/>
      <c r="C1515" s="1"/>
      <c r="D1515" s="1"/>
      <c r="E1515" s="1"/>
      <c r="F1515" s="2"/>
      <c r="G1515" s="2"/>
      <c r="H1515" s="19"/>
      <c r="I1515" s="21"/>
      <c r="J1515" s="1"/>
      <c r="K1515" s="1"/>
      <c r="L1515" s="12"/>
      <c r="M1515" s="1"/>
      <c r="N1515" s="1"/>
      <c r="O1515" s="1"/>
      <c r="P1515" s="1"/>
      <c r="Q1515" s="81"/>
      <c r="R1515" s="91"/>
      <c r="S1515" s="91"/>
    </row>
    <row r="1516" spans="1:19" s="3" customFormat="1" x14ac:dyDescent="0.2">
      <c r="A1516" s="1"/>
      <c r="B1516" s="1"/>
      <c r="C1516" s="1"/>
      <c r="D1516" s="1"/>
      <c r="E1516" s="1"/>
      <c r="F1516" s="2"/>
      <c r="G1516" s="2"/>
      <c r="H1516" s="19"/>
      <c r="I1516" s="21"/>
      <c r="J1516" s="1"/>
      <c r="K1516" s="1"/>
      <c r="L1516" s="12"/>
      <c r="M1516" s="1"/>
      <c r="N1516" s="1"/>
      <c r="O1516" s="1"/>
      <c r="P1516" s="1"/>
      <c r="Q1516" s="81"/>
      <c r="R1516" s="91"/>
      <c r="S1516" s="91"/>
    </row>
    <row r="1517" spans="1:19" s="3" customFormat="1" x14ac:dyDescent="0.2">
      <c r="A1517" s="1"/>
      <c r="B1517" s="1"/>
      <c r="C1517" s="1"/>
      <c r="D1517" s="1"/>
      <c r="E1517" s="1"/>
      <c r="F1517" s="2"/>
      <c r="G1517" s="2"/>
      <c r="H1517" s="19"/>
      <c r="I1517" s="21"/>
      <c r="J1517" s="1"/>
      <c r="K1517" s="1"/>
      <c r="L1517" s="12"/>
      <c r="M1517" s="1"/>
      <c r="N1517" s="1"/>
      <c r="O1517" s="1"/>
      <c r="P1517" s="1"/>
      <c r="Q1517" s="81"/>
      <c r="R1517" s="91"/>
      <c r="S1517" s="91"/>
    </row>
    <row r="1518" spans="1:19" s="3" customFormat="1" x14ac:dyDescent="0.2">
      <c r="A1518" s="1"/>
      <c r="B1518" s="1"/>
      <c r="C1518" s="1"/>
      <c r="D1518" s="1"/>
      <c r="E1518" s="1"/>
      <c r="F1518" s="2"/>
      <c r="G1518" s="2"/>
      <c r="H1518" s="19"/>
      <c r="I1518" s="21"/>
      <c r="J1518" s="1"/>
      <c r="K1518" s="1"/>
      <c r="L1518" s="12"/>
      <c r="M1518" s="1"/>
      <c r="N1518" s="1"/>
      <c r="O1518" s="1"/>
      <c r="P1518" s="1"/>
      <c r="Q1518" s="81"/>
      <c r="R1518" s="91"/>
      <c r="S1518" s="91"/>
    </row>
    <row r="1519" spans="1:19" s="3" customFormat="1" x14ac:dyDescent="0.2">
      <c r="A1519" s="1"/>
      <c r="B1519" s="1"/>
      <c r="C1519" s="1"/>
      <c r="D1519" s="1"/>
      <c r="E1519" s="1"/>
      <c r="F1519" s="2"/>
      <c r="G1519" s="2"/>
      <c r="H1519" s="19"/>
      <c r="I1519" s="21"/>
      <c r="J1519" s="1"/>
      <c r="K1519" s="1"/>
      <c r="L1519" s="12"/>
      <c r="M1519" s="1"/>
      <c r="N1519" s="1"/>
      <c r="O1519" s="1"/>
      <c r="P1519" s="1"/>
      <c r="Q1519" s="81"/>
      <c r="R1519" s="91"/>
      <c r="S1519" s="91"/>
    </row>
    <row r="1520" spans="1:19" s="3" customFormat="1" x14ac:dyDescent="0.2">
      <c r="A1520" s="1"/>
      <c r="B1520" s="1"/>
      <c r="C1520" s="1"/>
      <c r="D1520" s="1"/>
      <c r="E1520" s="1"/>
      <c r="F1520" s="2"/>
      <c r="G1520" s="2"/>
      <c r="H1520" s="19"/>
      <c r="I1520" s="21"/>
      <c r="J1520" s="1"/>
      <c r="K1520" s="1"/>
      <c r="L1520" s="12"/>
      <c r="M1520" s="1"/>
      <c r="N1520" s="1"/>
      <c r="O1520" s="1"/>
      <c r="P1520" s="1"/>
      <c r="Q1520" s="81"/>
      <c r="R1520" s="91"/>
      <c r="S1520" s="91"/>
    </row>
    <row r="1521" spans="1:19" s="3" customFormat="1" x14ac:dyDescent="0.2">
      <c r="A1521" s="1"/>
      <c r="B1521" s="1"/>
      <c r="C1521" s="1"/>
      <c r="D1521" s="1"/>
      <c r="E1521" s="1"/>
      <c r="F1521" s="2"/>
      <c r="G1521" s="2"/>
      <c r="H1521" s="19"/>
      <c r="I1521" s="21"/>
      <c r="J1521" s="1"/>
      <c r="K1521" s="1"/>
      <c r="L1521" s="12"/>
      <c r="M1521" s="1"/>
      <c r="N1521" s="1"/>
      <c r="O1521" s="1"/>
      <c r="P1521" s="1"/>
      <c r="Q1521" s="81"/>
      <c r="R1521" s="91"/>
      <c r="S1521" s="91"/>
    </row>
    <row r="1522" spans="1:19" s="3" customFormat="1" x14ac:dyDescent="0.2">
      <c r="A1522" s="1"/>
      <c r="B1522" s="1"/>
      <c r="C1522" s="1"/>
      <c r="D1522" s="1"/>
      <c r="E1522" s="1"/>
      <c r="F1522" s="2"/>
      <c r="G1522" s="2"/>
      <c r="H1522" s="19"/>
      <c r="I1522" s="21"/>
      <c r="J1522" s="1"/>
      <c r="K1522" s="1"/>
      <c r="L1522" s="12"/>
      <c r="M1522" s="1"/>
      <c r="N1522" s="1"/>
      <c r="O1522" s="1"/>
      <c r="P1522" s="1"/>
      <c r="Q1522" s="81"/>
      <c r="R1522" s="91"/>
      <c r="S1522" s="91"/>
    </row>
    <row r="1523" spans="1:19" s="3" customFormat="1" x14ac:dyDescent="0.2">
      <c r="A1523" s="1"/>
      <c r="B1523" s="1"/>
      <c r="C1523" s="1"/>
      <c r="D1523" s="1"/>
      <c r="E1523" s="1"/>
      <c r="F1523" s="2"/>
      <c r="G1523" s="2"/>
      <c r="H1523" s="19"/>
      <c r="I1523" s="21"/>
      <c r="J1523" s="1"/>
      <c r="K1523" s="1"/>
      <c r="L1523" s="12"/>
      <c r="M1523" s="1"/>
      <c r="N1523" s="1"/>
      <c r="O1523" s="1"/>
      <c r="P1523" s="1"/>
      <c r="Q1523" s="81"/>
      <c r="R1523" s="91"/>
      <c r="S1523" s="91"/>
    </row>
    <row r="1524" spans="1:19" s="3" customFormat="1" x14ac:dyDescent="0.2">
      <c r="A1524" s="1"/>
      <c r="B1524" s="1"/>
      <c r="C1524" s="1"/>
      <c r="D1524" s="1"/>
      <c r="E1524" s="1"/>
      <c r="F1524" s="2"/>
      <c r="G1524" s="2"/>
      <c r="H1524" s="19"/>
      <c r="I1524" s="21"/>
      <c r="J1524" s="1"/>
      <c r="K1524" s="1"/>
      <c r="L1524" s="12"/>
      <c r="M1524" s="1"/>
      <c r="N1524" s="1"/>
      <c r="O1524" s="1"/>
      <c r="P1524" s="1"/>
      <c r="Q1524" s="81"/>
      <c r="R1524" s="91"/>
      <c r="S1524" s="91"/>
    </row>
    <row r="1525" spans="1:19" s="3" customFormat="1" x14ac:dyDescent="0.2">
      <c r="A1525" s="1"/>
      <c r="B1525" s="1"/>
      <c r="C1525" s="1"/>
      <c r="D1525" s="1"/>
      <c r="E1525" s="1"/>
      <c r="F1525" s="2"/>
      <c r="G1525" s="2"/>
      <c r="H1525" s="19"/>
      <c r="I1525" s="21"/>
      <c r="J1525" s="1"/>
      <c r="K1525" s="1"/>
      <c r="L1525" s="12"/>
      <c r="M1525" s="1"/>
      <c r="N1525" s="1"/>
      <c r="O1525" s="1"/>
      <c r="P1525" s="1"/>
      <c r="Q1525" s="81"/>
      <c r="R1525" s="91"/>
      <c r="S1525" s="91"/>
    </row>
    <row r="1526" spans="1:19" s="3" customFormat="1" x14ac:dyDescent="0.2">
      <c r="A1526" s="1"/>
      <c r="B1526" s="1"/>
      <c r="C1526" s="1"/>
      <c r="D1526" s="1"/>
      <c r="E1526" s="1"/>
      <c r="F1526" s="2"/>
      <c r="G1526" s="2"/>
      <c r="H1526" s="19"/>
      <c r="I1526" s="21"/>
      <c r="J1526" s="1"/>
      <c r="K1526" s="1"/>
      <c r="L1526" s="12"/>
      <c r="M1526" s="1"/>
      <c r="N1526" s="1"/>
      <c r="O1526" s="1"/>
      <c r="P1526" s="1"/>
      <c r="Q1526" s="81"/>
      <c r="R1526" s="91"/>
      <c r="S1526" s="91"/>
    </row>
    <row r="1527" spans="1:19" s="3" customFormat="1" x14ac:dyDescent="0.2">
      <c r="A1527" s="1"/>
      <c r="B1527" s="1"/>
      <c r="C1527" s="1"/>
      <c r="D1527" s="1"/>
      <c r="E1527" s="1"/>
      <c r="F1527" s="2"/>
      <c r="G1527" s="2"/>
      <c r="H1527" s="19"/>
      <c r="I1527" s="21"/>
      <c r="J1527" s="1"/>
      <c r="K1527" s="1"/>
      <c r="L1527" s="12"/>
      <c r="M1527" s="1"/>
      <c r="N1527" s="1"/>
      <c r="O1527" s="1"/>
      <c r="P1527" s="1"/>
      <c r="Q1527" s="81"/>
      <c r="R1527" s="91"/>
      <c r="S1527" s="91"/>
    </row>
    <row r="1528" spans="1:19" s="3" customFormat="1" x14ac:dyDescent="0.2">
      <c r="A1528" s="1"/>
      <c r="B1528" s="1"/>
      <c r="C1528" s="1"/>
      <c r="D1528" s="1"/>
      <c r="E1528" s="1"/>
      <c r="F1528" s="2"/>
      <c r="G1528" s="2"/>
      <c r="H1528" s="19"/>
      <c r="I1528" s="21"/>
      <c r="J1528" s="1"/>
      <c r="K1528" s="1"/>
      <c r="L1528" s="12"/>
      <c r="M1528" s="1"/>
      <c r="N1528" s="1"/>
      <c r="O1528" s="1"/>
      <c r="P1528" s="1"/>
      <c r="Q1528" s="81"/>
      <c r="R1528" s="91"/>
      <c r="S1528" s="91"/>
    </row>
    <row r="1529" spans="1:19" s="3" customFormat="1" x14ac:dyDescent="0.2">
      <c r="A1529" s="1"/>
      <c r="B1529" s="1"/>
      <c r="C1529" s="1"/>
      <c r="D1529" s="1"/>
      <c r="E1529" s="1"/>
      <c r="F1529" s="2"/>
      <c r="G1529" s="2"/>
      <c r="H1529" s="19"/>
      <c r="I1529" s="21"/>
      <c r="J1529" s="1"/>
      <c r="K1529" s="1"/>
      <c r="L1529" s="12"/>
      <c r="M1529" s="1"/>
      <c r="N1529" s="1"/>
      <c r="O1529" s="1"/>
      <c r="P1529" s="1"/>
      <c r="Q1529" s="81"/>
      <c r="R1529" s="91"/>
      <c r="S1529" s="91"/>
    </row>
    <row r="1530" spans="1:19" s="3" customFormat="1" x14ac:dyDescent="0.2">
      <c r="A1530" s="1"/>
      <c r="B1530" s="1"/>
      <c r="C1530" s="1"/>
      <c r="D1530" s="1"/>
      <c r="E1530" s="1"/>
      <c r="F1530" s="2"/>
      <c r="G1530" s="2"/>
      <c r="H1530" s="19"/>
      <c r="I1530" s="21"/>
      <c r="J1530" s="1"/>
      <c r="K1530" s="1"/>
      <c r="L1530" s="12"/>
      <c r="M1530" s="1"/>
      <c r="N1530" s="1"/>
      <c r="O1530" s="1"/>
      <c r="P1530" s="1"/>
      <c r="Q1530" s="81"/>
      <c r="R1530" s="91"/>
      <c r="S1530" s="91"/>
    </row>
    <row r="1531" spans="1:19" s="3" customFormat="1" x14ac:dyDescent="0.2">
      <c r="A1531" s="1"/>
      <c r="B1531" s="1"/>
      <c r="C1531" s="1"/>
      <c r="D1531" s="1"/>
      <c r="E1531" s="1"/>
      <c r="F1531" s="2"/>
      <c r="G1531" s="2"/>
      <c r="H1531" s="19"/>
      <c r="I1531" s="21"/>
      <c r="J1531" s="1"/>
      <c r="K1531" s="1"/>
      <c r="L1531" s="12"/>
      <c r="M1531" s="1"/>
      <c r="N1531" s="1"/>
      <c r="O1531" s="1"/>
      <c r="P1531" s="1"/>
      <c r="Q1531" s="81"/>
      <c r="R1531" s="91"/>
      <c r="S1531" s="91"/>
    </row>
    <row r="1532" spans="1:19" s="3" customFormat="1" x14ac:dyDescent="0.2">
      <c r="A1532" s="1"/>
      <c r="B1532" s="1"/>
      <c r="C1532" s="1"/>
      <c r="D1532" s="1"/>
      <c r="E1532" s="1"/>
      <c r="F1532" s="2"/>
      <c r="G1532" s="2"/>
      <c r="H1532" s="19"/>
      <c r="I1532" s="21"/>
      <c r="J1532" s="1"/>
      <c r="K1532" s="1"/>
      <c r="L1532" s="12"/>
      <c r="M1532" s="1"/>
      <c r="N1532" s="1"/>
      <c r="O1532" s="1"/>
      <c r="P1532" s="1"/>
      <c r="Q1532" s="81"/>
      <c r="R1532" s="91"/>
      <c r="S1532" s="91"/>
    </row>
    <row r="1533" spans="1:19" s="3" customFormat="1" x14ac:dyDescent="0.2">
      <c r="A1533" s="1"/>
      <c r="B1533" s="1"/>
      <c r="C1533" s="1"/>
      <c r="D1533" s="1"/>
      <c r="E1533" s="1"/>
      <c r="F1533" s="2"/>
      <c r="G1533" s="2"/>
      <c r="H1533" s="19"/>
      <c r="I1533" s="21"/>
      <c r="J1533" s="1"/>
      <c r="K1533" s="1"/>
      <c r="L1533" s="12"/>
      <c r="M1533" s="1"/>
      <c r="N1533" s="1"/>
      <c r="O1533" s="1"/>
      <c r="P1533" s="1"/>
      <c r="Q1533" s="81"/>
      <c r="R1533" s="91"/>
      <c r="S1533" s="91"/>
    </row>
    <row r="1534" spans="1:19" s="3" customFormat="1" x14ac:dyDescent="0.2">
      <c r="A1534" s="1"/>
      <c r="B1534" s="1"/>
      <c r="C1534" s="1"/>
      <c r="D1534" s="1"/>
      <c r="E1534" s="1"/>
      <c r="F1534" s="2"/>
      <c r="G1534" s="2"/>
      <c r="H1534" s="19"/>
      <c r="I1534" s="21"/>
      <c r="J1534" s="1"/>
      <c r="K1534" s="1"/>
      <c r="L1534" s="12"/>
      <c r="M1534" s="1"/>
      <c r="N1534" s="1"/>
      <c r="O1534" s="1"/>
      <c r="P1534" s="1"/>
      <c r="Q1534" s="81"/>
      <c r="R1534" s="91"/>
      <c r="S1534" s="91"/>
    </row>
    <row r="1535" spans="1:19" s="3" customFormat="1" x14ac:dyDescent="0.2">
      <c r="A1535" s="1"/>
      <c r="B1535" s="1"/>
      <c r="C1535" s="1"/>
      <c r="D1535" s="1"/>
      <c r="E1535" s="1"/>
      <c r="F1535" s="2"/>
      <c r="G1535" s="2"/>
      <c r="H1535" s="19"/>
      <c r="I1535" s="21"/>
      <c r="J1535" s="1"/>
      <c r="K1535" s="1"/>
      <c r="L1535" s="12"/>
      <c r="M1535" s="1"/>
      <c r="N1535" s="1"/>
      <c r="O1535" s="1"/>
      <c r="P1535" s="1"/>
      <c r="Q1535" s="81"/>
      <c r="R1535" s="91"/>
      <c r="S1535" s="91"/>
    </row>
    <row r="1536" spans="1:19" s="3" customFormat="1" x14ac:dyDescent="0.2">
      <c r="A1536" s="1"/>
      <c r="B1536" s="1"/>
      <c r="C1536" s="1"/>
      <c r="D1536" s="1"/>
      <c r="E1536" s="1"/>
      <c r="F1536" s="2"/>
      <c r="G1536" s="2"/>
      <c r="H1536" s="19"/>
      <c r="I1536" s="21"/>
      <c r="J1536" s="1"/>
      <c r="K1536" s="1"/>
      <c r="L1536" s="12"/>
      <c r="M1536" s="1"/>
      <c r="N1536" s="1"/>
      <c r="O1536" s="1"/>
      <c r="P1536" s="1"/>
      <c r="Q1536" s="81"/>
      <c r="R1536" s="91"/>
      <c r="S1536" s="91"/>
    </row>
    <row r="1537" spans="1:19" s="3" customFormat="1" x14ac:dyDescent="0.2">
      <c r="A1537" s="1"/>
      <c r="B1537" s="1"/>
      <c r="C1537" s="1"/>
      <c r="D1537" s="1"/>
      <c r="E1537" s="1"/>
      <c r="F1537" s="2"/>
      <c r="G1537" s="2"/>
      <c r="H1537" s="19"/>
      <c r="I1537" s="21"/>
      <c r="J1537" s="1"/>
      <c r="K1537" s="1"/>
      <c r="L1537" s="12"/>
      <c r="M1537" s="1"/>
      <c r="N1537" s="1"/>
      <c r="O1537" s="1"/>
      <c r="P1537" s="1"/>
      <c r="Q1537" s="81"/>
      <c r="R1537" s="91"/>
      <c r="S1537" s="91"/>
    </row>
    <row r="1538" spans="1:19" s="3" customFormat="1" x14ac:dyDescent="0.2">
      <c r="A1538" s="1"/>
      <c r="B1538" s="1"/>
      <c r="C1538" s="1"/>
      <c r="D1538" s="1"/>
      <c r="E1538" s="1"/>
      <c r="F1538" s="2"/>
      <c r="G1538" s="2"/>
      <c r="H1538" s="19"/>
      <c r="I1538" s="21"/>
      <c r="J1538" s="1"/>
      <c r="K1538" s="1"/>
      <c r="L1538" s="12"/>
      <c r="M1538" s="1"/>
      <c r="N1538" s="1"/>
      <c r="O1538" s="1"/>
      <c r="P1538" s="1"/>
      <c r="Q1538" s="81"/>
      <c r="R1538" s="91"/>
      <c r="S1538" s="91"/>
    </row>
    <row r="1539" spans="1:19" s="3" customFormat="1" x14ac:dyDescent="0.2">
      <c r="A1539" s="1"/>
      <c r="B1539" s="1"/>
      <c r="C1539" s="1"/>
      <c r="D1539" s="1"/>
      <c r="E1539" s="1"/>
      <c r="F1539" s="2"/>
      <c r="G1539" s="2"/>
      <c r="H1539" s="19"/>
      <c r="I1539" s="21"/>
      <c r="J1539" s="1"/>
      <c r="K1539" s="1"/>
      <c r="L1539" s="12"/>
      <c r="M1539" s="1"/>
      <c r="N1539" s="1"/>
      <c r="O1539" s="1"/>
      <c r="P1539" s="1"/>
      <c r="Q1539" s="81"/>
      <c r="R1539" s="91"/>
      <c r="S1539" s="91"/>
    </row>
    <row r="1540" spans="1:19" s="3" customFormat="1" x14ac:dyDescent="0.2">
      <c r="A1540" s="1"/>
      <c r="B1540" s="1"/>
      <c r="C1540" s="1"/>
      <c r="D1540" s="1"/>
      <c r="E1540" s="1"/>
      <c r="F1540" s="2"/>
      <c r="G1540" s="2"/>
      <c r="H1540" s="19"/>
      <c r="I1540" s="21"/>
      <c r="J1540" s="1"/>
      <c r="K1540" s="1"/>
      <c r="L1540" s="12"/>
      <c r="M1540" s="1"/>
      <c r="N1540" s="1"/>
      <c r="O1540" s="1"/>
      <c r="P1540" s="1"/>
      <c r="Q1540" s="81"/>
      <c r="R1540" s="91"/>
      <c r="S1540" s="91"/>
    </row>
    <row r="1541" spans="1:19" s="3" customFormat="1" x14ac:dyDescent="0.2">
      <c r="A1541" s="1"/>
      <c r="B1541" s="1"/>
      <c r="C1541" s="1"/>
      <c r="D1541" s="1"/>
      <c r="E1541" s="1"/>
      <c r="F1541" s="2"/>
      <c r="G1541" s="2"/>
      <c r="H1541" s="19"/>
      <c r="I1541" s="21"/>
      <c r="J1541" s="1"/>
      <c r="K1541" s="1"/>
      <c r="L1541" s="12"/>
      <c r="M1541" s="1"/>
      <c r="N1541" s="1"/>
      <c r="O1541" s="1"/>
      <c r="P1541" s="1"/>
      <c r="Q1541" s="81"/>
      <c r="R1541" s="91"/>
      <c r="S1541" s="91"/>
    </row>
    <row r="1542" spans="1:19" s="3" customFormat="1" x14ac:dyDescent="0.2">
      <c r="A1542" s="1"/>
      <c r="B1542" s="1"/>
      <c r="C1542" s="1"/>
      <c r="D1542" s="1"/>
      <c r="E1542" s="1"/>
      <c r="F1542" s="2"/>
      <c r="G1542" s="2"/>
      <c r="H1542" s="19"/>
      <c r="I1542" s="21"/>
      <c r="J1542" s="1"/>
      <c r="K1542" s="1"/>
      <c r="L1542" s="12"/>
      <c r="M1542" s="1"/>
      <c r="N1542" s="1"/>
      <c r="O1542" s="1"/>
      <c r="P1542" s="1"/>
      <c r="Q1542" s="81"/>
      <c r="R1542" s="91"/>
      <c r="S1542" s="91"/>
    </row>
    <row r="1543" spans="1:19" s="3" customFormat="1" x14ac:dyDescent="0.2">
      <c r="A1543" s="1"/>
      <c r="B1543" s="1"/>
      <c r="C1543" s="1"/>
      <c r="D1543" s="1"/>
      <c r="E1543" s="1"/>
      <c r="F1543" s="2"/>
      <c r="G1543" s="2"/>
      <c r="H1543" s="19"/>
      <c r="I1543" s="21"/>
      <c r="J1543" s="1"/>
      <c r="K1543" s="1"/>
      <c r="L1543" s="12"/>
      <c r="M1543" s="1"/>
      <c r="N1543" s="1"/>
      <c r="O1543" s="1"/>
      <c r="P1543" s="1"/>
      <c r="Q1543" s="81"/>
      <c r="R1543" s="91"/>
      <c r="S1543" s="91"/>
    </row>
    <row r="1544" spans="1:19" s="3" customFormat="1" x14ac:dyDescent="0.2">
      <c r="A1544" s="1"/>
      <c r="B1544" s="1"/>
      <c r="C1544" s="1"/>
      <c r="D1544" s="1"/>
      <c r="E1544" s="1"/>
      <c r="F1544" s="2"/>
      <c r="G1544" s="2"/>
      <c r="H1544" s="19"/>
      <c r="I1544" s="21"/>
      <c r="J1544" s="1"/>
      <c r="K1544" s="1"/>
      <c r="L1544" s="12"/>
      <c r="M1544" s="1"/>
      <c r="N1544" s="1"/>
      <c r="O1544" s="1"/>
      <c r="P1544" s="1"/>
      <c r="Q1544" s="81"/>
      <c r="R1544" s="91"/>
      <c r="S1544" s="91"/>
    </row>
    <row r="1545" spans="1:19" s="3" customFormat="1" x14ac:dyDescent="0.2">
      <c r="A1545" s="1"/>
      <c r="B1545" s="1"/>
      <c r="C1545" s="1"/>
      <c r="D1545" s="1"/>
      <c r="E1545" s="1"/>
      <c r="F1545" s="2"/>
      <c r="G1545" s="2"/>
      <c r="H1545" s="19"/>
      <c r="I1545" s="21"/>
      <c r="J1545" s="1"/>
      <c r="K1545" s="1"/>
      <c r="L1545" s="12"/>
      <c r="M1545" s="1"/>
      <c r="N1545" s="1"/>
      <c r="O1545" s="1"/>
      <c r="P1545" s="1"/>
      <c r="Q1545" s="81"/>
      <c r="R1545" s="91"/>
      <c r="S1545" s="91"/>
    </row>
    <row r="1546" spans="1:19" s="3" customFormat="1" x14ac:dyDescent="0.2">
      <c r="A1546" s="1"/>
      <c r="B1546" s="1"/>
      <c r="C1546" s="1"/>
      <c r="D1546" s="1"/>
      <c r="E1546" s="1"/>
      <c r="F1546" s="2"/>
      <c r="G1546" s="2"/>
      <c r="H1546" s="19"/>
      <c r="I1546" s="21"/>
      <c r="J1546" s="1"/>
      <c r="K1546" s="1"/>
      <c r="L1546" s="12"/>
      <c r="M1546" s="1"/>
      <c r="N1546" s="1"/>
      <c r="O1546" s="1"/>
      <c r="P1546" s="1"/>
      <c r="Q1546" s="81"/>
      <c r="R1546" s="91"/>
      <c r="S1546" s="91"/>
    </row>
    <row r="1547" spans="1:19" s="3" customFormat="1" x14ac:dyDescent="0.2">
      <c r="A1547" s="1"/>
      <c r="B1547" s="1"/>
      <c r="C1547" s="1"/>
      <c r="D1547" s="1"/>
      <c r="E1547" s="1"/>
      <c r="F1547" s="2"/>
      <c r="G1547" s="2"/>
      <c r="H1547" s="19"/>
      <c r="I1547" s="21"/>
      <c r="J1547" s="1"/>
      <c r="K1547" s="1"/>
      <c r="L1547" s="12"/>
      <c r="M1547" s="1"/>
      <c r="N1547" s="1"/>
      <c r="O1547" s="1"/>
      <c r="P1547" s="1"/>
      <c r="Q1547" s="81"/>
      <c r="R1547" s="91"/>
      <c r="S1547" s="91"/>
    </row>
    <row r="1548" spans="1:19" s="3" customFormat="1" x14ac:dyDescent="0.2">
      <c r="A1548" s="1"/>
      <c r="B1548" s="1"/>
      <c r="C1548" s="1"/>
      <c r="D1548" s="1"/>
      <c r="E1548" s="1"/>
      <c r="F1548" s="2"/>
      <c r="G1548" s="2"/>
      <c r="H1548" s="19"/>
      <c r="I1548" s="21"/>
      <c r="J1548" s="1"/>
      <c r="K1548" s="1"/>
      <c r="L1548" s="12"/>
      <c r="M1548" s="1"/>
      <c r="N1548" s="1"/>
      <c r="O1548" s="1"/>
      <c r="P1548" s="1"/>
      <c r="Q1548" s="81"/>
      <c r="R1548" s="91"/>
      <c r="S1548" s="91"/>
    </row>
    <row r="1549" spans="1:19" s="3" customFormat="1" x14ac:dyDescent="0.2">
      <c r="A1549" s="1"/>
      <c r="B1549" s="1"/>
      <c r="C1549" s="1"/>
      <c r="D1549" s="1"/>
      <c r="E1549" s="1"/>
      <c r="F1549" s="2"/>
      <c r="G1549" s="2"/>
      <c r="H1549" s="19"/>
      <c r="I1549" s="21"/>
      <c r="J1549" s="1"/>
      <c r="K1549" s="1"/>
      <c r="L1549" s="12"/>
      <c r="M1549" s="1"/>
      <c r="N1549" s="1"/>
      <c r="O1549" s="1"/>
      <c r="P1549" s="1"/>
      <c r="Q1549" s="81"/>
      <c r="R1549" s="91"/>
      <c r="S1549" s="91"/>
    </row>
    <row r="1550" spans="1:19" s="3" customFormat="1" x14ac:dyDescent="0.2">
      <c r="A1550" s="1"/>
      <c r="B1550" s="1"/>
      <c r="C1550" s="1"/>
      <c r="D1550" s="1"/>
      <c r="E1550" s="1"/>
      <c r="F1550" s="2"/>
      <c r="G1550" s="2"/>
      <c r="H1550" s="19"/>
      <c r="I1550" s="21"/>
      <c r="J1550" s="1"/>
      <c r="K1550" s="1"/>
      <c r="L1550" s="12"/>
      <c r="M1550" s="1"/>
      <c r="N1550" s="1"/>
      <c r="O1550" s="1"/>
      <c r="P1550" s="1"/>
      <c r="Q1550" s="81"/>
      <c r="R1550" s="91"/>
      <c r="S1550" s="91"/>
    </row>
    <row r="1551" spans="1:19" s="3" customFormat="1" x14ac:dyDescent="0.2">
      <c r="A1551" s="1"/>
      <c r="B1551" s="1"/>
      <c r="C1551" s="1"/>
      <c r="D1551" s="1"/>
      <c r="E1551" s="1"/>
      <c r="F1551" s="2"/>
      <c r="G1551" s="2"/>
      <c r="H1551" s="19"/>
      <c r="I1551" s="21"/>
      <c r="J1551" s="1"/>
      <c r="K1551" s="1"/>
      <c r="L1551" s="12"/>
      <c r="M1551" s="1"/>
      <c r="N1551" s="1"/>
      <c r="O1551" s="1"/>
      <c r="P1551" s="1"/>
      <c r="Q1551" s="81"/>
      <c r="R1551" s="91"/>
      <c r="S1551" s="91"/>
    </row>
    <row r="1552" spans="1:19" s="3" customFormat="1" x14ac:dyDescent="0.2">
      <c r="A1552" s="1"/>
      <c r="B1552" s="1"/>
      <c r="C1552" s="1"/>
      <c r="D1552" s="1"/>
      <c r="E1552" s="1"/>
      <c r="F1552" s="2"/>
      <c r="G1552" s="2"/>
      <c r="H1552" s="19"/>
      <c r="I1552" s="21"/>
      <c r="J1552" s="1"/>
      <c r="K1552" s="1"/>
      <c r="L1552" s="12"/>
      <c r="M1552" s="1"/>
      <c r="N1552" s="1"/>
      <c r="O1552" s="1"/>
      <c r="P1552" s="1"/>
      <c r="Q1552" s="81"/>
      <c r="R1552" s="91"/>
      <c r="S1552" s="91"/>
    </row>
    <row r="1553" spans="1:19" s="3" customFormat="1" x14ac:dyDescent="0.2">
      <c r="A1553" s="1"/>
      <c r="B1553" s="1"/>
      <c r="C1553" s="1"/>
      <c r="D1553" s="1"/>
      <c r="E1553" s="1"/>
      <c r="F1553" s="2"/>
      <c r="G1553" s="2"/>
      <c r="H1553" s="19"/>
      <c r="I1553" s="21"/>
      <c r="J1553" s="1"/>
      <c r="K1553" s="1"/>
      <c r="L1553" s="12"/>
      <c r="M1553" s="1"/>
      <c r="N1553" s="1"/>
      <c r="O1553" s="1"/>
      <c r="P1553" s="1"/>
      <c r="Q1553" s="81"/>
      <c r="R1553" s="91"/>
      <c r="S1553" s="91"/>
    </row>
    <row r="1554" spans="1:19" s="3" customFormat="1" x14ac:dyDescent="0.2">
      <c r="A1554" s="1"/>
      <c r="B1554" s="1"/>
      <c r="C1554" s="1"/>
      <c r="D1554" s="1"/>
      <c r="E1554" s="1"/>
      <c r="F1554" s="2"/>
      <c r="G1554" s="2"/>
      <c r="H1554" s="19"/>
      <c r="I1554" s="21"/>
      <c r="J1554" s="1"/>
      <c r="K1554" s="1"/>
      <c r="L1554" s="12"/>
      <c r="M1554" s="1"/>
      <c r="N1554" s="1"/>
      <c r="O1554" s="1"/>
      <c r="P1554" s="1"/>
      <c r="Q1554" s="81"/>
      <c r="R1554" s="91"/>
      <c r="S1554" s="91"/>
    </row>
    <row r="1555" spans="1:19" s="3" customFormat="1" x14ac:dyDescent="0.2">
      <c r="A1555" s="1"/>
      <c r="B1555" s="1"/>
      <c r="C1555" s="1"/>
      <c r="D1555" s="1"/>
      <c r="E1555" s="1"/>
      <c r="F1555" s="2"/>
      <c r="G1555" s="2"/>
      <c r="H1555" s="19"/>
      <c r="I1555" s="21"/>
      <c r="J1555" s="1"/>
      <c r="K1555" s="1"/>
      <c r="L1555" s="12"/>
      <c r="M1555" s="1"/>
      <c r="N1555" s="1"/>
      <c r="O1555" s="1"/>
      <c r="P1555" s="1"/>
      <c r="Q1555" s="81"/>
      <c r="R1555" s="91"/>
      <c r="S1555" s="91"/>
    </row>
    <row r="1556" spans="1:19" s="3" customFormat="1" x14ac:dyDescent="0.2">
      <c r="A1556" s="1"/>
      <c r="B1556" s="1"/>
      <c r="C1556" s="1"/>
      <c r="D1556" s="1"/>
      <c r="E1556" s="1"/>
      <c r="F1556" s="2"/>
      <c r="G1556" s="2"/>
      <c r="H1556" s="19"/>
      <c r="I1556" s="21"/>
      <c r="J1556" s="1"/>
      <c r="K1556" s="1"/>
      <c r="L1556" s="12"/>
      <c r="M1556" s="1"/>
      <c r="N1556" s="1"/>
      <c r="O1556" s="1"/>
      <c r="P1556" s="1"/>
      <c r="Q1556" s="81"/>
      <c r="R1556" s="91"/>
      <c r="S1556" s="91"/>
    </row>
    <row r="1557" spans="1:19" s="3" customFormat="1" x14ac:dyDescent="0.2">
      <c r="A1557" s="1"/>
      <c r="B1557" s="1"/>
      <c r="C1557" s="1"/>
      <c r="D1557" s="1"/>
      <c r="E1557" s="1"/>
      <c r="F1557" s="2"/>
      <c r="G1557" s="2"/>
      <c r="H1557" s="19"/>
      <c r="I1557" s="21"/>
      <c r="J1557" s="1"/>
      <c r="K1557" s="1"/>
      <c r="L1557" s="12"/>
      <c r="M1557" s="1"/>
      <c r="N1557" s="1"/>
      <c r="O1557" s="1"/>
      <c r="P1557" s="1"/>
      <c r="Q1557" s="81"/>
      <c r="R1557" s="91"/>
      <c r="S1557" s="91"/>
    </row>
    <row r="1558" spans="1:19" s="3" customFormat="1" x14ac:dyDescent="0.2">
      <c r="A1558" s="1"/>
      <c r="B1558" s="1"/>
      <c r="C1558" s="1"/>
      <c r="D1558" s="1"/>
      <c r="E1558" s="1"/>
      <c r="F1558" s="2"/>
      <c r="G1558" s="2"/>
      <c r="H1558" s="19"/>
      <c r="I1558" s="21"/>
      <c r="J1558" s="1"/>
      <c r="K1558" s="1"/>
      <c r="L1558" s="12"/>
      <c r="M1558" s="1"/>
      <c r="N1558" s="1"/>
      <c r="O1558" s="1"/>
      <c r="P1558" s="1"/>
      <c r="Q1558" s="81"/>
      <c r="R1558" s="91"/>
      <c r="S1558" s="91"/>
    </row>
    <row r="1559" spans="1:19" s="3" customFormat="1" x14ac:dyDescent="0.2">
      <c r="A1559" s="1"/>
      <c r="B1559" s="1"/>
      <c r="C1559" s="1"/>
      <c r="D1559" s="1"/>
      <c r="E1559" s="1"/>
      <c r="F1559" s="2"/>
      <c r="G1559" s="2"/>
      <c r="H1559" s="19"/>
      <c r="I1559" s="21"/>
      <c r="J1559" s="1"/>
      <c r="K1559" s="1"/>
      <c r="L1559" s="12"/>
      <c r="M1559" s="1"/>
      <c r="N1559" s="1"/>
      <c r="O1559" s="1"/>
      <c r="P1559" s="1"/>
      <c r="Q1559" s="81"/>
      <c r="R1559" s="91"/>
      <c r="S1559" s="91"/>
    </row>
    <row r="1560" spans="1:19" s="3" customFormat="1" x14ac:dyDescent="0.2">
      <c r="A1560" s="1"/>
      <c r="B1560" s="1"/>
      <c r="C1560" s="1"/>
      <c r="D1560" s="1"/>
      <c r="E1560" s="1"/>
      <c r="F1560" s="2"/>
      <c r="G1560" s="2"/>
      <c r="H1560" s="19"/>
      <c r="I1560" s="21"/>
      <c r="J1560" s="1"/>
      <c r="K1560" s="1"/>
      <c r="L1560" s="12"/>
      <c r="M1560" s="1"/>
      <c r="N1560" s="1"/>
      <c r="O1560" s="1"/>
      <c r="P1560" s="1"/>
      <c r="Q1560" s="81"/>
      <c r="R1560" s="91"/>
      <c r="S1560" s="91"/>
    </row>
    <row r="1561" spans="1:19" s="3" customFormat="1" x14ac:dyDescent="0.2">
      <c r="A1561" s="1"/>
      <c r="B1561" s="1"/>
      <c r="C1561" s="1"/>
      <c r="D1561" s="1"/>
      <c r="E1561" s="1"/>
      <c r="F1561" s="2"/>
      <c r="G1561" s="2"/>
      <c r="H1561" s="19"/>
      <c r="I1561" s="21"/>
      <c r="J1561" s="1"/>
      <c r="K1561" s="1"/>
      <c r="L1561" s="12"/>
      <c r="M1561" s="1"/>
      <c r="N1561" s="1"/>
      <c r="O1561" s="1"/>
      <c r="P1561" s="1"/>
      <c r="Q1561" s="81"/>
      <c r="R1561" s="91"/>
      <c r="S1561" s="91"/>
    </row>
    <row r="1562" spans="1:19" s="3" customFormat="1" x14ac:dyDescent="0.2">
      <c r="A1562" s="1"/>
      <c r="B1562" s="1"/>
      <c r="C1562" s="1"/>
      <c r="D1562" s="1"/>
      <c r="E1562" s="1"/>
      <c r="F1562" s="2"/>
      <c r="G1562" s="2"/>
      <c r="H1562" s="19"/>
      <c r="I1562" s="21"/>
      <c r="J1562" s="1"/>
      <c r="K1562" s="1"/>
      <c r="L1562" s="12"/>
      <c r="M1562" s="1"/>
      <c r="N1562" s="1"/>
      <c r="O1562" s="1"/>
      <c r="P1562" s="1"/>
      <c r="Q1562" s="81"/>
      <c r="R1562" s="91"/>
      <c r="S1562" s="91"/>
    </row>
    <row r="1563" spans="1:19" s="3" customFormat="1" x14ac:dyDescent="0.2">
      <c r="A1563" s="1"/>
      <c r="B1563" s="1"/>
      <c r="C1563" s="1"/>
      <c r="D1563" s="1"/>
      <c r="E1563" s="1"/>
      <c r="F1563" s="2"/>
      <c r="G1563" s="2"/>
      <c r="H1563" s="19"/>
      <c r="I1563" s="21"/>
      <c r="J1563" s="1"/>
      <c r="K1563" s="1"/>
      <c r="L1563" s="12"/>
      <c r="M1563" s="1"/>
      <c r="N1563" s="1"/>
      <c r="O1563" s="1"/>
      <c r="P1563" s="1"/>
      <c r="Q1563" s="81"/>
      <c r="R1563" s="91"/>
      <c r="S1563" s="91"/>
    </row>
    <row r="1564" spans="1:19" s="3" customFormat="1" x14ac:dyDescent="0.2">
      <c r="A1564" s="1"/>
      <c r="B1564" s="1"/>
      <c r="C1564" s="1"/>
      <c r="D1564" s="1"/>
      <c r="E1564" s="1"/>
      <c r="F1564" s="2"/>
      <c r="G1564" s="2"/>
      <c r="H1564" s="19"/>
      <c r="I1564" s="21"/>
      <c r="J1564" s="1"/>
      <c r="K1564" s="1"/>
      <c r="L1564" s="12"/>
      <c r="M1564" s="1"/>
      <c r="N1564" s="1"/>
      <c r="O1564" s="1"/>
      <c r="P1564" s="1"/>
      <c r="Q1564" s="81"/>
      <c r="R1564" s="91"/>
      <c r="S1564" s="91"/>
    </row>
    <row r="1565" spans="1:19" s="3" customFormat="1" x14ac:dyDescent="0.2">
      <c r="A1565" s="1"/>
      <c r="B1565" s="1"/>
      <c r="C1565" s="1"/>
      <c r="D1565" s="1"/>
      <c r="E1565" s="1"/>
      <c r="F1565" s="2"/>
      <c r="G1565" s="2"/>
      <c r="H1565" s="19"/>
      <c r="I1565" s="21"/>
      <c r="J1565" s="1"/>
      <c r="K1565" s="1"/>
      <c r="L1565" s="12"/>
      <c r="M1565" s="1"/>
      <c r="N1565" s="1"/>
      <c r="O1565" s="1"/>
      <c r="P1565" s="1"/>
      <c r="Q1565" s="81"/>
      <c r="R1565" s="91"/>
      <c r="S1565" s="91"/>
    </row>
    <row r="1566" spans="1:19" s="3" customFormat="1" x14ac:dyDescent="0.2">
      <c r="A1566" s="1"/>
      <c r="B1566" s="1"/>
      <c r="C1566" s="1"/>
      <c r="D1566" s="1"/>
      <c r="E1566" s="1"/>
      <c r="F1566" s="2"/>
      <c r="G1566" s="2"/>
      <c r="H1566" s="19"/>
      <c r="I1566" s="21"/>
      <c r="J1566" s="1"/>
      <c r="K1566" s="1"/>
      <c r="L1566" s="12"/>
      <c r="M1566" s="1"/>
      <c r="N1566" s="1"/>
      <c r="O1566" s="1"/>
      <c r="P1566" s="1"/>
      <c r="Q1566" s="81"/>
      <c r="R1566" s="91"/>
      <c r="S1566" s="91"/>
    </row>
    <row r="1567" spans="1:19" s="3" customFormat="1" x14ac:dyDescent="0.2">
      <c r="A1567" s="1"/>
      <c r="B1567" s="1"/>
      <c r="C1567" s="1"/>
      <c r="D1567" s="1"/>
      <c r="E1567" s="1"/>
      <c r="F1567" s="2"/>
      <c r="G1567" s="2"/>
      <c r="H1567" s="19"/>
      <c r="I1567" s="21"/>
      <c r="J1567" s="1"/>
      <c r="K1567" s="1"/>
      <c r="L1567" s="12"/>
      <c r="M1567" s="1"/>
      <c r="N1567" s="1"/>
      <c r="O1567" s="1"/>
      <c r="P1567" s="1"/>
      <c r="Q1567" s="81"/>
      <c r="R1567" s="91"/>
      <c r="S1567" s="91"/>
    </row>
    <row r="1568" spans="1:19" s="3" customFormat="1" x14ac:dyDescent="0.2">
      <c r="A1568" s="1"/>
      <c r="B1568" s="1"/>
      <c r="C1568" s="1"/>
      <c r="D1568" s="1"/>
      <c r="E1568" s="1"/>
      <c r="F1568" s="2"/>
      <c r="G1568" s="2"/>
      <c r="H1568" s="19"/>
      <c r="I1568" s="21"/>
      <c r="J1568" s="1"/>
      <c r="K1568" s="1"/>
      <c r="L1568" s="12"/>
      <c r="M1568" s="1"/>
      <c r="N1568" s="1"/>
      <c r="O1568" s="1"/>
      <c r="P1568" s="1"/>
      <c r="Q1568" s="81"/>
      <c r="R1568" s="91"/>
      <c r="S1568" s="91"/>
    </row>
    <row r="1569" spans="1:19" s="3" customFormat="1" x14ac:dyDescent="0.2">
      <c r="A1569" s="1"/>
      <c r="B1569" s="1"/>
      <c r="C1569" s="1"/>
      <c r="D1569" s="1"/>
      <c r="E1569" s="1"/>
      <c r="F1569" s="2"/>
      <c r="G1569" s="2"/>
      <c r="H1569" s="19"/>
      <c r="I1569" s="21"/>
      <c r="J1569" s="1"/>
      <c r="K1569" s="1"/>
      <c r="L1569" s="12"/>
      <c r="M1569" s="1"/>
      <c r="N1569" s="1"/>
      <c r="O1569" s="1"/>
      <c r="P1569" s="1"/>
      <c r="Q1569" s="81"/>
      <c r="R1569" s="91"/>
      <c r="S1569" s="91"/>
    </row>
    <row r="1570" spans="1:19" s="3" customFormat="1" x14ac:dyDescent="0.2">
      <c r="A1570" s="1"/>
      <c r="B1570" s="1"/>
      <c r="C1570" s="1"/>
      <c r="D1570" s="1"/>
      <c r="E1570" s="1"/>
      <c r="F1570" s="2"/>
      <c r="G1570" s="2"/>
      <c r="H1570" s="19"/>
      <c r="I1570" s="21"/>
      <c r="J1570" s="1"/>
      <c r="K1570" s="1"/>
      <c r="L1570" s="12"/>
      <c r="M1570" s="1"/>
      <c r="N1570" s="1"/>
      <c r="O1570" s="1"/>
      <c r="P1570" s="1"/>
      <c r="Q1570" s="81"/>
      <c r="R1570" s="91"/>
      <c r="S1570" s="91"/>
    </row>
    <row r="1571" spans="1:19" s="3" customFormat="1" x14ac:dyDescent="0.2">
      <c r="A1571" s="1"/>
      <c r="B1571" s="1"/>
      <c r="C1571" s="1"/>
      <c r="D1571" s="1"/>
      <c r="E1571" s="1"/>
      <c r="F1571" s="2"/>
      <c r="G1571" s="2"/>
      <c r="H1571" s="19"/>
      <c r="I1571" s="21"/>
      <c r="J1571" s="1"/>
      <c r="K1571" s="1"/>
      <c r="L1571" s="12"/>
      <c r="M1571" s="1"/>
      <c r="N1571" s="1"/>
      <c r="O1571" s="1"/>
      <c r="P1571" s="1"/>
      <c r="Q1571" s="81"/>
      <c r="R1571" s="91"/>
      <c r="S1571" s="91"/>
    </row>
    <row r="1572" spans="1:19" s="3" customFormat="1" x14ac:dyDescent="0.2">
      <c r="A1572" s="1"/>
      <c r="B1572" s="1"/>
      <c r="C1572" s="1"/>
      <c r="D1572" s="1"/>
      <c r="E1572" s="1"/>
      <c r="F1572" s="2"/>
      <c r="G1572" s="2"/>
      <c r="H1572" s="23"/>
      <c r="I1572" s="21"/>
      <c r="J1572" s="1"/>
      <c r="K1572" s="1"/>
      <c r="L1572" s="12"/>
      <c r="M1572" s="1"/>
      <c r="N1572" s="1"/>
      <c r="O1572" s="1"/>
      <c r="P1572" s="1"/>
      <c r="Q1572" s="81"/>
      <c r="R1572" s="91"/>
      <c r="S1572" s="91"/>
    </row>
    <row r="1573" spans="1:19" s="3" customFormat="1" x14ac:dyDescent="0.2">
      <c r="A1573" s="1"/>
      <c r="B1573" s="1"/>
      <c r="C1573" s="1"/>
      <c r="D1573" s="1"/>
      <c r="E1573" s="1"/>
      <c r="F1573" s="2"/>
      <c r="G1573" s="2"/>
      <c r="H1573" s="19"/>
      <c r="I1573" s="21"/>
      <c r="J1573" s="1"/>
      <c r="K1573" s="1"/>
      <c r="L1573" s="12"/>
      <c r="M1573" s="1"/>
      <c r="N1573" s="1"/>
      <c r="O1573" s="1"/>
      <c r="P1573" s="1"/>
      <c r="Q1573" s="81"/>
      <c r="R1573" s="91"/>
      <c r="S1573" s="91"/>
    </row>
    <row r="1574" spans="1:19" s="3" customFormat="1" x14ac:dyDescent="0.2">
      <c r="A1574" s="1"/>
      <c r="B1574" s="1"/>
      <c r="C1574" s="1"/>
      <c r="D1574" s="1"/>
      <c r="E1574" s="1"/>
      <c r="F1574" s="2"/>
      <c r="G1574" s="2"/>
      <c r="H1574" s="19"/>
      <c r="I1574" s="21"/>
      <c r="J1574" s="1"/>
      <c r="K1574" s="1"/>
      <c r="L1574" s="12"/>
      <c r="M1574" s="1"/>
      <c r="N1574" s="1"/>
      <c r="O1574" s="1"/>
      <c r="P1574" s="1"/>
      <c r="Q1574" s="81"/>
      <c r="R1574" s="91"/>
      <c r="S1574" s="91"/>
    </row>
    <row r="1575" spans="1:19" s="3" customFormat="1" x14ac:dyDescent="0.2">
      <c r="A1575" s="1"/>
      <c r="B1575" s="1"/>
      <c r="C1575" s="1"/>
      <c r="D1575" s="1"/>
      <c r="E1575" s="1"/>
      <c r="F1575" s="2"/>
      <c r="G1575" s="2"/>
      <c r="H1575" s="19"/>
      <c r="I1575" s="21"/>
      <c r="J1575" s="1"/>
      <c r="K1575" s="1"/>
      <c r="L1575" s="12"/>
      <c r="M1575" s="1"/>
      <c r="N1575" s="1"/>
      <c r="O1575" s="1"/>
      <c r="P1575" s="1"/>
      <c r="Q1575" s="81"/>
      <c r="R1575" s="91"/>
      <c r="S1575" s="91"/>
    </row>
    <row r="1576" spans="1:19" s="3" customFormat="1" x14ac:dyDescent="0.2">
      <c r="A1576" s="1"/>
      <c r="B1576" s="1"/>
      <c r="C1576" s="1"/>
      <c r="D1576" s="1"/>
      <c r="E1576" s="1"/>
      <c r="F1576" s="2"/>
      <c r="G1576" s="2"/>
      <c r="H1576" s="19"/>
      <c r="I1576" s="21"/>
      <c r="J1576" s="1"/>
      <c r="K1576" s="1"/>
      <c r="L1576" s="12"/>
      <c r="M1576" s="1"/>
      <c r="N1576" s="1"/>
      <c r="O1576" s="1"/>
      <c r="P1576" s="1"/>
      <c r="Q1576" s="81"/>
      <c r="R1576" s="91"/>
      <c r="S1576" s="91"/>
    </row>
    <row r="1577" spans="1:19" s="3" customFormat="1" x14ac:dyDescent="0.2">
      <c r="A1577" s="1"/>
      <c r="B1577" s="1"/>
      <c r="C1577" s="1"/>
      <c r="D1577" s="1"/>
      <c r="E1577" s="1"/>
      <c r="F1577" s="2"/>
      <c r="G1577" s="2"/>
      <c r="H1577" s="19"/>
      <c r="I1577" s="21"/>
      <c r="J1577" s="1"/>
      <c r="K1577" s="1"/>
      <c r="L1577" s="12"/>
      <c r="M1577" s="1"/>
      <c r="N1577" s="1"/>
      <c r="O1577" s="1"/>
      <c r="P1577" s="1"/>
      <c r="Q1577" s="81"/>
      <c r="R1577" s="91"/>
      <c r="S1577" s="91"/>
    </row>
    <row r="1578" spans="1:19" s="3" customFormat="1" x14ac:dyDescent="0.2">
      <c r="A1578" s="1"/>
      <c r="B1578" s="1"/>
      <c r="C1578" s="1"/>
      <c r="D1578" s="1"/>
      <c r="E1578" s="1"/>
      <c r="F1578" s="2"/>
      <c r="G1578" s="2"/>
      <c r="H1578" s="19"/>
      <c r="I1578" s="21"/>
      <c r="J1578" s="1"/>
      <c r="K1578" s="1"/>
      <c r="L1578" s="12"/>
      <c r="M1578" s="1"/>
      <c r="N1578" s="1"/>
      <c r="O1578" s="1"/>
      <c r="P1578" s="1"/>
      <c r="Q1578" s="81"/>
      <c r="R1578" s="91"/>
      <c r="S1578" s="91"/>
    </row>
    <row r="1579" spans="1:19" s="3" customFormat="1" x14ac:dyDescent="0.2">
      <c r="A1579" s="1"/>
      <c r="B1579" s="1"/>
      <c r="C1579" s="1"/>
      <c r="D1579" s="1"/>
      <c r="E1579" s="1"/>
      <c r="F1579" s="2"/>
      <c r="G1579" s="2"/>
      <c r="H1579" s="19"/>
      <c r="I1579" s="21"/>
      <c r="J1579" s="1"/>
      <c r="K1579" s="1"/>
      <c r="L1579" s="12"/>
      <c r="M1579" s="1"/>
      <c r="N1579" s="1"/>
      <c r="O1579" s="1"/>
      <c r="P1579" s="1"/>
      <c r="Q1579" s="81"/>
      <c r="R1579" s="91"/>
      <c r="S1579" s="91"/>
    </row>
    <row r="1580" spans="1:19" s="3" customFormat="1" x14ac:dyDescent="0.2">
      <c r="A1580" s="1"/>
      <c r="B1580" s="1"/>
      <c r="C1580" s="1"/>
      <c r="D1580" s="1"/>
      <c r="E1580" s="1"/>
      <c r="F1580" s="2"/>
      <c r="G1580" s="2"/>
      <c r="H1580" s="19"/>
      <c r="I1580" s="21"/>
      <c r="J1580" s="1"/>
      <c r="K1580" s="1"/>
      <c r="L1580" s="12"/>
      <c r="M1580" s="1"/>
      <c r="N1580" s="1"/>
      <c r="O1580" s="1"/>
      <c r="P1580" s="1"/>
      <c r="Q1580" s="81"/>
      <c r="R1580" s="91"/>
      <c r="S1580" s="91"/>
    </row>
    <row r="1581" spans="1:19" s="3" customFormat="1" x14ac:dyDescent="0.2">
      <c r="A1581" s="1"/>
      <c r="B1581" s="1"/>
      <c r="C1581" s="1"/>
      <c r="D1581" s="1"/>
      <c r="E1581" s="1"/>
      <c r="F1581" s="2"/>
      <c r="G1581" s="2"/>
      <c r="H1581" s="19"/>
      <c r="I1581" s="21"/>
      <c r="J1581" s="1"/>
      <c r="K1581" s="1"/>
      <c r="L1581" s="12"/>
      <c r="M1581" s="1"/>
      <c r="N1581" s="1"/>
      <c r="O1581" s="1"/>
      <c r="P1581" s="1"/>
      <c r="Q1581" s="81"/>
      <c r="R1581" s="91"/>
      <c r="S1581" s="91"/>
    </row>
    <row r="1582" spans="1:19" s="3" customFormat="1" x14ac:dyDescent="0.2">
      <c r="A1582" s="1"/>
      <c r="B1582" s="1"/>
      <c r="C1582" s="1"/>
      <c r="D1582" s="1"/>
      <c r="E1582" s="1"/>
      <c r="F1582" s="2"/>
      <c r="G1582" s="2"/>
      <c r="H1582" s="19"/>
      <c r="I1582" s="21"/>
      <c r="J1582" s="1"/>
      <c r="K1582" s="1"/>
      <c r="L1582" s="12"/>
      <c r="M1582" s="1"/>
      <c r="N1582" s="1"/>
      <c r="O1582" s="1"/>
      <c r="P1582" s="1"/>
      <c r="Q1582" s="81"/>
      <c r="R1582" s="91"/>
      <c r="S1582" s="91"/>
    </row>
    <row r="1583" spans="1:19" s="3" customFormat="1" x14ac:dyDescent="0.2">
      <c r="A1583" s="1"/>
      <c r="B1583" s="1"/>
      <c r="C1583" s="1"/>
      <c r="D1583" s="1"/>
      <c r="E1583" s="1"/>
      <c r="F1583" s="2"/>
      <c r="G1583" s="2"/>
      <c r="H1583" s="19"/>
      <c r="I1583" s="21"/>
      <c r="J1583" s="1"/>
      <c r="K1583" s="1"/>
      <c r="L1583" s="12"/>
      <c r="M1583" s="1"/>
      <c r="N1583" s="1"/>
      <c r="O1583" s="1"/>
      <c r="P1583" s="1"/>
      <c r="Q1583" s="81"/>
      <c r="R1583" s="91"/>
      <c r="S1583" s="91"/>
    </row>
    <row r="1584" spans="1:19" s="3" customFormat="1" x14ac:dyDescent="0.2">
      <c r="A1584" s="1"/>
      <c r="B1584" s="1"/>
      <c r="C1584" s="1"/>
      <c r="D1584" s="1"/>
      <c r="E1584" s="1"/>
      <c r="F1584" s="2"/>
      <c r="G1584" s="2"/>
      <c r="H1584" s="19"/>
      <c r="I1584" s="21"/>
      <c r="J1584" s="1"/>
      <c r="K1584" s="1"/>
      <c r="L1584" s="12"/>
      <c r="M1584" s="1"/>
      <c r="N1584" s="1"/>
      <c r="O1584" s="1"/>
      <c r="P1584" s="1"/>
      <c r="Q1584" s="81"/>
      <c r="R1584" s="91"/>
      <c r="S1584" s="91"/>
    </row>
    <row r="1585" spans="1:19" s="3" customFormat="1" x14ac:dyDescent="0.2">
      <c r="A1585" s="1"/>
      <c r="B1585" s="1"/>
      <c r="C1585" s="1"/>
      <c r="D1585" s="1"/>
      <c r="E1585" s="1"/>
      <c r="F1585" s="2"/>
      <c r="G1585" s="2"/>
      <c r="H1585" s="19"/>
      <c r="I1585" s="21"/>
      <c r="J1585" s="1"/>
      <c r="K1585" s="1"/>
      <c r="L1585" s="12"/>
      <c r="M1585" s="1"/>
      <c r="N1585" s="1"/>
      <c r="O1585" s="1"/>
      <c r="P1585" s="1"/>
      <c r="Q1585" s="81"/>
      <c r="R1585" s="91"/>
      <c r="S1585" s="91"/>
    </row>
    <row r="1586" spans="1:19" s="3" customFormat="1" x14ac:dyDescent="0.2">
      <c r="A1586" s="1"/>
      <c r="B1586" s="1"/>
      <c r="C1586" s="1"/>
      <c r="D1586" s="1"/>
      <c r="E1586" s="1"/>
      <c r="F1586" s="2"/>
      <c r="G1586" s="2"/>
      <c r="H1586" s="19"/>
      <c r="I1586" s="21"/>
      <c r="J1586" s="1"/>
      <c r="K1586" s="1"/>
      <c r="L1586" s="12"/>
      <c r="M1586" s="1"/>
      <c r="N1586" s="1"/>
      <c r="O1586" s="1"/>
      <c r="P1586" s="1"/>
      <c r="Q1586" s="81"/>
      <c r="R1586" s="91"/>
      <c r="S1586" s="91"/>
    </row>
    <row r="1587" spans="1:19" s="3" customFormat="1" x14ac:dyDescent="0.2">
      <c r="A1587" s="1"/>
      <c r="B1587" s="1"/>
      <c r="C1587" s="1"/>
      <c r="D1587" s="1"/>
      <c r="E1587" s="1"/>
      <c r="F1587" s="2"/>
      <c r="G1587" s="2"/>
      <c r="H1587" s="19"/>
      <c r="I1587" s="21"/>
      <c r="J1587" s="1"/>
      <c r="K1587" s="1"/>
      <c r="L1587" s="12"/>
      <c r="M1587" s="1"/>
      <c r="N1587" s="1"/>
      <c r="O1587" s="1"/>
      <c r="P1587" s="1"/>
      <c r="Q1587" s="81"/>
      <c r="R1587" s="91"/>
      <c r="S1587" s="91"/>
    </row>
    <row r="1588" spans="1:19" s="3" customFormat="1" x14ac:dyDescent="0.2">
      <c r="A1588" s="1"/>
      <c r="B1588" s="1"/>
      <c r="C1588" s="1"/>
      <c r="D1588" s="1"/>
      <c r="E1588" s="1"/>
      <c r="F1588" s="2"/>
      <c r="G1588" s="2"/>
      <c r="H1588" s="19"/>
      <c r="I1588" s="21"/>
      <c r="J1588" s="1"/>
      <c r="K1588" s="1"/>
      <c r="L1588" s="12"/>
      <c r="M1588" s="1"/>
      <c r="N1588" s="1"/>
      <c r="O1588" s="1"/>
      <c r="P1588" s="1"/>
      <c r="Q1588" s="81"/>
      <c r="R1588" s="91"/>
      <c r="S1588" s="91"/>
    </row>
    <row r="1589" spans="1:19" s="3" customFormat="1" x14ac:dyDescent="0.2">
      <c r="A1589" s="1"/>
      <c r="B1589" s="1"/>
      <c r="C1589" s="1"/>
      <c r="D1589" s="1"/>
      <c r="E1589" s="1"/>
      <c r="F1589" s="2"/>
      <c r="G1589" s="2"/>
      <c r="H1589" s="19"/>
      <c r="I1589" s="21"/>
      <c r="J1589" s="1"/>
      <c r="K1589" s="1"/>
      <c r="L1589" s="12"/>
      <c r="M1589" s="1"/>
      <c r="N1589" s="1"/>
      <c r="O1589" s="1"/>
      <c r="P1589" s="1"/>
      <c r="Q1589" s="81"/>
      <c r="R1589" s="91"/>
      <c r="S1589" s="91"/>
    </row>
    <row r="1590" spans="1:19" s="3" customFormat="1" x14ac:dyDescent="0.2">
      <c r="A1590" s="1"/>
      <c r="B1590" s="1"/>
      <c r="C1590" s="1"/>
      <c r="D1590" s="1"/>
      <c r="E1590" s="1"/>
      <c r="F1590" s="2"/>
      <c r="G1590" s="2"/>
      <c r="H1590" s="19"/>
      <c r="I1590" s="21"/>
      <c r="J1590" s="1"/>
      <c r="K1590" s="1"/>
      <c r="L1590" s="12"/>
      <c r="M1590" s="1"/>
      <c r="N1590" s="1"/>
      <c r="O1590" s="1"/>
      <c r="P1590" s="1"/>
      <c r="Q1590" s="81"/>
      <c r="R1590" s="91"/>
      <c r="S1590" s="91"/>
    </row>
    <row r="1591" spans="1:19" s="3" customFormat="1" x14ac:dyDescent="0.2">
      <c r="A1591" s="1"/>
      <c r="B1591" s="1"/>
      <c r="C1591" s="1"/>
      <c r="D1591" s="1"/>
      <c r="E1591" s="1"/>
      <c r="F1591" s="2"/>
      <c r="G1591" s="2"/>
      <c r="H1591" s="19"/>
      <c r="I1591" s="21"/>
      <c r="J1591" s="1"/>
      <c r="K1591" s="1"/>
      <c r="L1591" s="12"/>
      <c r="M1591" s="1"/>
      <c r="N1591" s="1"/>
      <c r="O1591" s="1"/>
      <c r="P1591" s="1"/>
      <c r="Q1591" s="81"/>
      <c r="R1591" s="91"/>
      <c r="S1591" s="91"/>
    </row>
    <row r="1592" spans="1:19" s="3" customFormat="1" x14ac:dyDescent="0.2">
      <c r="A1592" s="1"/>
      <c r="B1592" s="1"/>
      <c r="C1592" s="1"/>
      <c r="D1592" s="1"/>
      <c r="E1592" s="1"/>
      <c r="F1592" s="2"/>
      <c r="G1592" s="2"/>
      <c r="H1592" s="19"/>
      <c r="I1592" s="21"/>
      <c r="J1592" s="1"/>
      <c r="K1592" s="1"/>
      <c r="L1592" s="12"/>
      <c r="M1592" s="1"/>
      <c r="N1592" s="1"/>
      <c r="O1592" s="1"/>
      <c r="P1592" s="1"/>
      <c r="Q1592" s="81"/>
      <c r="R1592" s="91"/>
      <c r="S1592" s="91"/>
    </row>
    <row r="1593" spans="1:19" s="3" customFormat="1" x14ac:dyDescent="0.2">
      <c r="A1593" s="1"/>
      <c r="B1593" s="1"/>
      <c r="C1593" s="1"/>
      <c r="D1593" s="1"/>
      <c r="E1593" s="1"/>
      <c r="F1593" s="2"/>
      <c r="G1593" s="2"/>
      <c r="H1593" s="19"/>
      <c r="I1593" s="21"/>
      <c r="J1593" s="1"/>
      <c r="K1593" s="1"/>
      <c r="L1593" s="12"/>
      <c r="M1593" s="1"/>
      <c r="N1593" s="1"/>
      <c r="O1593" s="1"/>
      <c r="P1593" s="1"/>
      <c r="Q1593" s="81"/>
      <c r="R1593" s="91"/>
      <c r="S1593" s="91"/>
    </row>
    <row r="1594" spans="1:19" s="3" customFormat="1" x14ac:dyDescent="0.2">
      <c r="A1594" s="1"/>
      <c r="B1594" s="1"/>
      <c r="C1594" s="1"/>
      <c r="D1594" s="1"/>
      <c r="E1594" s="1"/>
      <c r="F1594" s="2"/>
      <c r="G1594" s="2"/>
      <c r="H1594" s="19"/>
      <c r="I1594" s="21"/>
      <c r="J1594" s="1"/>
      <c r="K1594" s="1"/>
      <c r="L1594" s="12"/>
      <c r="M1594" s="1"/>
      <c r="N1594" s="1"/>
      <c r="O1594" s="1"/>
      <c r="P1594" s="1"/>
      <c r="Q1594" s="81"/>
      <c r="R1594" s="91"/>
      <c r="S1594" s="91"/>
    </row>
    <row r="1595" spans="1:19" s="3" customFormat="1" x14ac:dyDescent="0.2">
      <c r="A1595" s="1"/>
      <c r="B1595" s="1"/>
      <c r="C1595" s="1"/>
      <c r="D1595" s="1"/>
      <c r="E1595" s="1"/>
      <c r="F1595" s="2"/>
      <c r="G1595" s="2"/>
      <c r="H1595" s="19"/>
      <c r="I1595" s="21"/>
      <c r="J1595" s="1"/>
      <c r="K1595" s="1"/>
      <c r="L1595" s="12"/>
      <c r="M1595" s="1"/>
      <c r="N1595" s="1"/>
      <c r="O1595" s="1"/>
      <c r="P1595" s="1"/>
      <c r="Q1595" s="81"/>
      <c r="R1595" s="91"/>
      <c r="S1595" s="91"/>
    </row>
    <row r="1596" spans="1:19" s="3" customFormat="1" x14ac:dyDescent="0.2">
      <c r="A1596" s="1"/>
      <c r="B1596" s="1"/>
      <c r="C1596" s="1"/>
      <c r="D1596" s="1"/>
      <c r="E1596" s="1"/>
      <c r="F1596" s="2"/>
      <c r="G1596" s="2"/>
      <c r="H1596" s="19"/>
      <c r="I1596" s="21"/>
      <c r="J1596" s="1"/>
      <c r="K1596" s="1"/>
      <c r="L1596" s="12"/>
      <c r="M1596" s="1"/>
      <c r="N1596" s="1"/>
      <c r="O1596" s="1"/>
      <c r="P1596" s="1"/>
      <c r="Q1596" s="81"/>
      <c r="R1596" s="91"/>
      <c r="S1596" s="91"/>
    </row>
    <row r="1597" spans="1:19" s="3" customFormat="1" x14ac:dyDescent="0.2">
      <c r="A1597" s="1"/>
      <c r="B1597" s="1"/>
      <c r="C1597" s="1"/>
      <c r="D1597" s="1"/>
      <c r="E1597" s="1"/>
      <c r="F1597" s="2"/>
      <c r="G1597" s="2"/>
      <c r="H1597" s="19"/>
      <c r="I1597" s="21"/>
      <c r="J1597" s="1"/>
      <c r="K1597" s="1"/>
      <c r="L1597" s="12"/>
      <c r="M1597" s="1"/>
      <c r="N1597" s="1"/>
      <c r="O1597" s="1"/>
      <c r="P1597" s="1"/>
      <c r="Q1597" s="81"/>
      <c r="R1597" s="91"/>
      <c r="S1597" s="91"/>
    </row>
    <row r="1598" spans="1:19" s="3" customFormat="1" x14ac:dyDescent="0.2">
      <c r="A1598" s="1"/>
      <c r="B1598" s="1"/>
      <c r="C1598" s="1"/>
      <c r="D1598" s="1"/>
      <c r="E1598" s="1"/>
      <c r="F1598" s="2"/>
      <c r="G1598" s="2"/>
      <c r="H1598" s="19"/>
      <c r="I1598" s="21"/>
      <c r="J1598" s="1"/>
      <c r="K1598" s="1"/>
      <c r="L1598" s="12"/>
      <c r="M1598" s="1"/>
      <c r="N1598" s="1"/>
      <c r="O1598" s="1"/>
      <c r="P1598" s="1"/>
      <c r="Q1598" s="81"/>
      <c r="R1598" s="91"/>
      <c r="S1598" s="91"/>
    </row>
    <row r="1599" spans="1:19" s="3" customFormat="1" x14ac:dyDescent="0.2">
      <c r="A1599" s="1"/>
      <c r="B1599" s="1"/>
      <c r="C1599" s="1"/>
      <c r="D1599" s="1"/>
      <c r="E1599" s="1"/>
      <c r="F1599" s="2"/>
      <c r="G1599" s="2"/>
      <c r="H1599" s="19"/>
      <c r="I1599" s="21"/>
      <c r="J1599" s="1"/>
      <c r="K1599" s="1"/>
      <c r="L1599" s="12"/>
      <c r="M1599" s="1"/>
      <c r="N1599" s="1"/>
      <c r="O1599" s="1"/>
      <c r="P1599" s="1"/>
      <c r="Q1599" s="81"/>
      <c r="R1599" s="91"/>
      <c r="S1599" s="91"/>
    </row>
    <row r="1600" spans="1:19" s="3" customFormat="1" x14ac:dyDescent="0.2">
      <c r="A1600" s="1"/>
      <c r="B1600" s="1"/>
      <c r="C1600" s="1"/>
      <c r="D1600" s="1"/>
      <c r="E1600" s="1"/>
      <c r="F1600" s="2"/>
      <c r="G1600" s="2"/>
      <c r="H1600" s="19"/>
      <c r="I1600" s="21"/>
      <c r="J1600" s="1"/>
      <c r="K1600" s="1"/>
      <c r="L1600" s="12"/>
      <c r="M1600" s="1"/>
      <c r="N1600" s="1"/>
      <c r="O1600" s="1"/>
      <c r="P1600" s="1"/>
      <c r="Q1600" s="81"/>
      <c r="R1600" s="91"/>
      <c r="S1600" s="91"/>
    </row>
    <row r="1601" spans="1:19" s="3" customFormat="1" x14ac:dyDescent="0.2">
      <c r="A1601" s="1"/>
      <c r="B1601" s="1"/>
      <c r="C1601" s="1"/>
      <c r="D1601" s="1"/>
      <c r="E1601" s="1"/>
      <c r="F1601" s="2"/>
      <c r="G1601" s="2"/>
      <c r="H1601" s="19"/>
      <c r="I1601" s="21"/>
      <c r="J1601" s="1"/>
      <c r="K1601" s="1"/>
      <c r="L1601" s="12"/>
      <c r="M1601" s="1"/>
      <c r="N1601" s="1"/>
      <c r="O1601" s="1"/>
      <c r="P1601" s="1"/>
      <c r="Q1601" s="81"/>
      <c r="R1601" s="91"/>
      <c r="S1601" s="91"/>
    </row>
    <row r="1602" spans="1:19" s="3" customFormat="1" x14ac:dyDescent="0.2">
      <c r="A1602" s="1"/>
      <c r="B1602" s="1"/>
      <c r="C1602" s="1"/>
      <c r="D1602" s="1"/>
      <c r="E1602" s="1"/>
      <c r="F1602" s="2"/>
      <c r="G1602" s="2"/>
      <c r="H1602" s="19"/>
      <c r="I1602" s="21"/>
      <c r="J1602" s="1"/>
      <c r="K1602" s="1"/>
      <c r="L1602" s="12"/>
      <c r="M1602" s="1"/>
      <c r="N1602" s="1"/>
      <c r="O1602" s="1"/>
      <c r="P1602" s="1"/>
      <c r="Q1602" s="81"/>
      <c r="R1602" s="91"/>
      <c r="S1602" s="91"/>
    </row>
    <row r="1603" spans="1:19" s="3" customFormat="1" x14ac:dyDescent="0.2">
      <c r="A1603" s="1"/>
      <c r="B1603" s="1"/>
      <c r="C1603" s="1"/>
      <c r="D1603" s="1"/>
      <c r="E1603" s="1"/>
      <c r="F1603" s="2"/>
      <c r="G1603" s="2"/>
      <c r="H1603" s="19"/>
      <c r="I1603" s="21"/>
      <c r="J1603" s="1"/>
      <c r="K1603" s="1"/>
      <c r="L1603" s="12"/>
      <c r="M1603" s="1"/>
      <c r="N1603" s="1"/>
      <c r="O1603" s="1"/>
      <c r="P1603" s="1"/>
      <c r="Q1603" s="81"/>
      <c r="R1603" s="91"/>
      <c r="S1603" s="91"/>
    </row>
    <row r="1604" spans="1:19" s="3" customFormat="1" x14ac:dyDescent="0.2">
      <c r="A1604" s="1"/>
      <c r="B1604" s="1"/>
      <c r="C1604" s="1"/>
      <c r="D1604" s="1"/>
      <c r="E1604" s="1"/>
      <c r="F1604" s="2"/>
      <c r="G1604" s="2"/>
      <c r="H1604" s="19"/>
      <c r="I1604" s="21"/>
      <c r="J1604" s="1"/>
      <c r="K1604" s="1"/>
      <c r="L1604" s="12"/>
      <c r="M1604" s="1"/>
      <c r="N1604" s="1"/>
      <c r="O1604" s="1"/>
      <c r="P1604" s="1"/>
      <c r="Q1604" s="81"/>
      <c r="R1604" s="91"/>
      <c r="S1604" s="91"/>
    </row>
    <row r="1605" spans="1:19" s="3" customFormat="1" x14ac:dyDescent="0.2">
      <c r="A1605" s="1"/>
      <c r="B1605" s="1"/>
      <c r="C1605" s="1"/>
      <c r="D1605" s="1"/>
      <c r="E1605" s="1"/>
      <c r="F1605" s="2"/>
      <c r="G1605" s="2"/>
      <c r="H1605" s="19"/>
      <c r="I1605" s="21"/>
      <c r="J1605" s="1"/>
      <c r="K1605" s="1"/>
      <c r="L1605" s="12"/>
      <c r="M1605" s="1"/>
      <c r="N1605" s="1"/>
      <c r="O1605" s="1"/>
      <c r="P1605" s="1"/>
      <c r="Q1605" s="81"/>
      <c r="R1605" s="91"/>
      <c r="S1605" s="91"/>
    </row>
    <row r="1606" spans="1:19" s="3" customFormat="1" x14ac:dyDescent="0.2">
      <c r="A1606" s="1"/>
      <c r="B1606" s="1"/>
      <c r="C1606" s="1"/>
      <c r="D1606" s="1"/>
      <c r="E1606" s="1"/>
      <c r="F1606" s="2"/>
      <c r="G1606" s="2"/>
      <c r="H1606" s="19"/>
      <c r="I1606" s="21"/>
      <c r="J1606" s="1"/>
      <c r="K1606" s="1"/>
      <c r="L1606" s="12"/>
      <c r="M1606" s="1"/>
      <c r="N1606" s="1"/>
      <c r="O1606" s="1"/>
      <c r="P1606" s="1"/>
      <c r="Q1606" s="81"/>
      <c r="R1606" s="91"/>
      <c r="S1606" s="91"/>
    </row>
    <row r="1607" spans="1:19" s="3" customFormat="1" x14ac:dyDescent="0.2">
      <c r="A1607" s="1"/>
      <c r="B1607" s="1"/>
      <c r="C1607" s="1"/>
      <c r="D1607" s="1"/>
      <c r="E1607" s="1"/>
      <c r="F1607" s="2"/>
      <c r="G1607" s="2"/>
      <c r="H1607" s="19"/>
      <c r="I1607" s="21"/>
      <c r="J1607" s="1"/>
      <c r="K1607" s="1"/>
      <c r="L1607" s="12"/>
      <c r="M1607" s="1"/>
      <c r="N1607" s="1"/>
      <c r="O1607" s="1"/>
      <c r="P1607" s="1"/>
      <c r="Q1607" s="81"/>
      <c r="R1607" s="91"/>
      <c r="S1607" s="91"/>
    </row>
    <row r="1608" spans="1:19" s="3" customFormat="1" x14ac:dyDescent="0.2">
      <c r="A1608" s="1"/>
      <c r="B1608" s="1"/>
      <c r="C1608" s="1"/>
      <c r="D1608" s="1"/>
      <c r="E1608" s="1"/>
      <c r="F1608" s="2"/>
      <c r="G1608" s="2"/>
      <c r="H1608" s="19"/>
      <c r="I1608" s="21"/>
      <c r="J1608" s="1"/>
      <c r="K1608" s="1"/>
      <c r="L1608" s="12"/>
      <c r="M1608" s="1"/>
      <c r="N1608" s="1"/>
      <c r="O1608" s="1"/>
      <c r="P1608" s="1"/>
      <c r="Q1608" s="81"/>
      <c r="R1608" s="91"/>
      <c r="S1608" s="91"/>
    </row>
    <row r="1609" spans="1:19" s="3" customFormat="1" x14ac:dyDescent="0.2">
      <c r="A1609" s="1"/>
      <c r="B1609" s="1"/>
      <c r="C1609" s="1"/>
      <c r="D1609" s="1"/>
      <c r="E1609" s="1"/>
      <c r="F1609" s="2"/>
      <c r="G1609" s="2"/>
      <c r="H1609" s="19"/>
      <c r="I1609" s="21"/>
      <c r="J1609" s="1"/>
      <c r="K1609" s="1"/>
      <c r="L1609" s="12"/>
      <c r="M1609" s="1"/>
      <c r="N1609" s="1"/>
      <c r="O1609" s="1"/>
      <c r="P1609" s="1"/>
      <c r="Q1609" s="81"/>
      <c r="R1609" s="91"/>
      <c r="S1609" s="91"/>
    </row>
    <row r="1610" spans="1:19" s="3" customFormat="1" x14ac:dyDescent="0.2">
      <c r="A1610" s="1"/>
      <c r="B1610" s="1"/>
      <c r="C1610" s="1"/>
      <c r="D1610" s="1"/>
      <c r="E1610" s="1"/>
      <c r="F1610" s="2"/>
      <c r="G1610" s="2"/>
      <c r="H1610" s="19"/>
      <c r="I1610" s="21"/>
      <c r="J1610" s="1"/>
      <c r="K1610" s="1"/>
      <c r="L1610" s="12"/>
      <c r="M1610" s="1"/>
      <c r="N1610" s="1"/>
      <c r="O1610" s="1"/>
      <c r="P1610" s="1"/>
      <c r="Q1610" s="81"/>
      <c r="R1610" s="91"/>
      <c r="S1610" s="91"/>
    </row>
    <row r="1611" spans="1:19" s="3" customFormat="1" x14ac:dyDescent="0.2">
      <c r="A1611" s="1"/>
      <c r="B1611" s="1"/>
      <c r="C1611" s="1"/>
      <c r="D1611" s="1"/>
      <c r="E1611" s="1"/>
      <c r="F1611" s="2"/>
      <c r="G1611" s="2"/>
      <c r="H1611" s="19"/>
      <c r="I1611" s="21"/>
      <c r="J1611" s="1"/>
      <c r="K1611" s="1"/>
      <c r="L1611" s="12"/>
      <c r="M1611" s="1"/>
      <c r="N1611" s="1"/>
      <c r="O1611" s="1"/>
      <c r="P1611" s="1"/>
      <c r="Q1611" s="81"/>
      <c r="R1611" s="91"/>
      <c r="S1611" s="91"/>
    </row>
    <row r="1612" spans="1:19" s="3" customFormat="1" x14ac:dyDescent="0.2">
      <c r="A1612" s="1"/>
      <c r="B1612" s="1"/>
      <c r="C1612" s="1"/>
      <c r="D1612" s="1"/>
      <c r="E1612" s="1"/>
      <c r="F1612" s="2"/>
      <c r="G1612" s="2"/>
      <c r="H1612" s="19"/>
      <c r="I1612" s="21"/>
      <c r="J1612" s="1"/>
      <c r="K1612" s="1"/>
      <c r="L1612" s="12"/>
      <c r="M1612" s="1"/>
      <c r="N1612" s="1"/>
      <c r="O1612" s="1"/>
      <c r="P1612" s="1"/>
      <c r="Q1612" s="81"/>
      <c r="R1612" s="91"/>
      <c r="S1612" s="91"/>
    </row>
    <row r="1613" spans="1:19" s="3" customFormat="1" x14ac:dyDescent="0.2">
      <c r="A1613" s="1"/>
      <c r="B1613" s="1"/>
      <c r="C1613" s="1"/>
      <c r="D1613" s="1"/>
      <c r="E1613" s="1"/>
      <c r="F1613" s="2"/>
      <c r="G1613" s="2"/>
      <c r="H1613" s="19"/>
      <c r="I1613" s="21"/>
      <c r="J1613" s="1"/>
      <c r="K1613" s="1"/>
      <c r="L1613" s="12"/>
      <c r="M1613" s="1"/>
      <c r="N1613" s="1"/>
      <c r="O1613" s="1"/>
      <c r="P1613" s="1"/>
      <c r="Q1613" s="81"/>
      <c r="R1613" s="91"/>
      <c r="S1613" s="91"/>
    </row>
    <row r="1614" spans="1:19" s="3" customFormat="1" x14ac:dyDescent="0.2">
      <c r="A1614" s="1"/>
      <c r="B1614" s="1"/>
      <c r="C1614" s="1"/>
      <c r="D1614" s="1"/>
      <c r="E1614" s="1"/>
      <c r="F1614" s="2"/>
      <c r="G1614" s="2"/>
      <c r="H1614" s="19"/>
      <c r="I1614" s="21"/>
      <c r="J1614" s="1"/>
      <c r="K1614" s="1"/>
      <c r="L1614" s="12"/>
      <c r="M1614" s="1"/>
      <c r="N1614" s="1"/>
      <c r="O1614" s="1"/>
      <c r="P1614" s="1"/>
      <c r="Q1614" s="81"/>
      <c r="R1614" s="91"/>
      <c r="S1614" s="91"/>
    </row>
    <row r="1615" spans="1:19" s="3" customFormat="1" x14ac:dyDescent="0.2">
      <c r="A1615" s="1"/>
      <c r="B1615" s="1"/>
      <c r="C1615" s="1"/>
      <c r="D1615" s="1"/>
      <c r="E1615" s="1"/>
      <c r="F1615" s="2"/>
      <c r="G1615" s="2"/>
      <c r="H1615" s="19"/>
      <c r="I1615" s="21"/>
      <c r="J1615" s="1"/>
      <c r="K1615" s="1"/>
      <c r="L1615" s="12"/>
      <c r="M1615" s="1"/>
      <c r="N1615" s="1"/>
      <c r="O1615" s="1"/>
      <c r="P1615" s="1"/>
      <c r="Q1615" s="81"/>
      <c r="R1615" s="91"/>
      <c r="S1615" s="91"/>
    </row>
    <row r="1616" spans="1:19" s="3" customFormat="1" x14ac:dyDescent="0.2">
      <c r="A1616" s="1"/>
      <c r="B1616" s="1"/>
      <c r="C1616" s="1"/>
      <c r="D1616" s="1"/>
      <c r="E1616" s="1"/>
      <c r="F1616" s="2"/>
      <c r="G1616" s="2"/>
      <c r="H1616" s="19"/>
      <c r="I1616" s="21"/>
      <c r="J1616" s="1"/>
      <c r="K1616" s="1"/>
      <c r="L1616" s="12"/>
      <c r="M1616" s="1"/>
      <c r="N1616" s="1"/>
      <c r="O1616" s="1"/>
      <c r="P1616" s="1"/>
      <c r="Q1616" s="81"/>
      <c r="R1616" s="91"/>
      <c r="S1616" s="91"/>
    </row>
    <row r="1617" spans="1:19" s="3" customFormat="1" x14ac:dyDescent="0.2">
      <c r="A1617" s="1"/>
      <c r="B1617" s="1"/>
      <c r="C1617" s="1"/>
      <c r="D1617" s="1"/>
      <c r="E1617" s="1"/>
      <c r="F1617" s="2"/>
      <c r="G1617" s="2"/>
      <c r="H1617" s="19"/>
      <c r="I1617" s="21"/>
      <c r="J1617" s="1"/>
      <c r="K1617" s="1"/>
      <c r="L1617" s="12"/>
      <c r="M1617" s="1"/>
      <c r="N1617" s="1"/>
      <c r="O1617" s="1"/>
      <c r="P1617" s="1"/>
      <c r="Q1617" s="81"/>
      <c r="R1617" s="91"/>
      <c r="S1617" s="91"/>
    </row>
    <row r="1618" spans="1:19" s="3" customFormat="1" x14ac:dyDescent="0.2">
      <c r="A1618" s="1"/>
      <c r="B1618" s="1"/>
      <c r="C1618" s="1"/>
      <c r="D1618" s="1"/>
      <c r="E1618" s="1"/>
      <c r="F1618" s="2"/>
      <c r="G1618" s="2"/>
      <c r="H1618" s="19"/>
      <c r="I1618" s="21"/>
      <c r="J1618" s="1"/>
      <c r="K1618" s="1"/>
      <c r="L1618" s="12"/>
      <c r="M1618" s="1"/>
      <c r="N1618" s="1"/>
      <c r="O1618" s="1"/>
      <c r="P1618" s="1"/>
      <c r="Q1618" s="81"/>
      <c r="R1618" s="91"/>
      <c r="S1618" s="91"/>
    </row>
    <row r="1619" spans="1:19" s="3" customFormat="1" x14ac:dyDescent="0.2">
      <c r="A1619" s="1"/>
      <c r="B1619" s="1"/>
      <c r="C1619" s="1"/>
      <c r="D1619" s="1"/>
      <c r="E1619" s="1"/>
      <c r="F1619" s="2"/>
      <c r="G1619" s="2"/>
      <c r="H1619" s="19"/>
      <c r="I1619" s="21"/>
      <c r="J1619" s="1"/>
      <c r="K1619" s="1"/>
      <c r="L1619" s="12"/>
      <c r="M1619" s="1"/>
      <c r="N1619" s="1"/>
      <c r="O1619" s="1"/>
      <c r="P1619" s="1"/>
      <c r="Q1619" s="81"/>
      <c r="R1619" s="91"/>
      <c r="S1619" s="91"/>
    </row>
    <row r="1620" spans="1:19" s="3" customFormat="1" x14ac:dyDescent="0.2">
      <c r="A1620" s="1"/>
      <c r="B1620" s="1"/>
      <c r="C1620" s="1"/>
      <c r="D1620" s="1"/>
      <c r="E1620" s="1"/>
      <c r="F1620" s="2"/>
      <c r="G1620" s="2"/>
      <c r="H1620" s="19"/>
      <c r="I1620" s="21"/>
      <c r="J1620" s="1"/>
      <c r="K1620" s="1"/>
      <c r="L1620" s="12"/>
      <c r="M1620" s="1"/>
      <c r="N1620" s="1"/>
      <c r="O1620" s="1"/>
      <c r="P1620" s="1"/>
      <c r="Q1620" s="81"/>
      <c r="R1620" s="91"/>
      <c r="S1620" s="91"/>
    </row>
    <row r="1621" spans="1:19" s="3" customFormat="1" x14ac:dyDescent="0.2">
      <c r="A1621" s="1"/>
      <c r="B1621" s="1"/>
      <c r="C1621" s="1"/>
      <c r="D1621" s="1"/>
      <c r="E1621" s="1"/>
      <c r="F1621" s="2"/>
      <c r="G1621" s="2"/>
      <c r="H1621" s="19"/>
      <c r="I1621" s="21"/>
      <c r="J1621" s="1"/>
      <c r="K1621" s="1"/>
      <c r="L1621" s="12"/>
      <c r="M1621" s="1"/>
      <c r="N1621" s="1"/>
      <c r="O1621" s="1"/>
      <c r="P1621" s="1"/>
      <c r="Q1621" s="81"/>
      <c r="R1621" s="91"/>
      <c r="S1621" s="91"/>
    </row>
    <row r="1622" spans="1:19" s="3" customFormat="1" x14ac:dyDescent="0.2">
      <c r="A1622" s="1"/>
      <c r="B1622" s="1"/>
      <c r="C1622" s="1"/>
      <c r="D1622" s="1"/>
      <c r="E1622" s="1"/>
      <c r="F1622" s="2"/>
      <c r="G1622" s="2"/>
      <c r="H1622" s="19"/>
      <c r="I1622" s="21"/>
      <c r="J1622" s="1"/>
      <c r="K1622" s="1"/>
      <c r="L1622" s="12"/>
      <c r="M1622" s="1"/>
      <c r="N1622" s="1"/>
      <c r="O1622" s="1"/>
      <c r="P1622" s="1"/>
      <c r="Q1622" s="81"/>
      <c r="R1622" s="91"/>
      <c r="S1622" s="91"/>
    </row>
    <row r="1623" spans="1:19" s="3" customFormat="1" x14ac:dyDescent="0.2">
      <c r="A1623" s="1"/>
      <c r="B1623" s="1"/>
      <c r="C1623" s="1"/>
      <c r="D1623" s="1"/>
      <c r="E1623" s="1"/>
      <c r="F1623" s="2"/>
      <c r="G1623" s="2"/>
      <c r="H1623" s="19"/>
      <c r="I1623" s="21"/>
      <c r="J1623" s="1"/>
      <c r="K1623" s="1"/>
      <c r="L1623" s="12"/>
      <c r="M1623" s="1"/>
      <c r="N1623" s="1"/>
      <c r="O1623" s="1"/>
      <c r="P1623" s="1"/>
      <c r="Q1623" s="81"/>
      <c r="R1623" s="91"/>
      <c r="S1623" s="91"/>
    </row>
    <row r="1624" spans="1:19" s="3" customFormat="1" x14ac:dyDescent="0.2">
      <c r="A1624" s="1"/>
      <c r="B1624" s="1"/>
      <c r="C1624" s="1"/>
      <c r="D1624" s="1"/>
      <c r="E1624" s="1"/>
      <c r="F1624" s="2"/>
      <c r="G1624" s="2"/>
      <c r="H1624" s="19"/>
      <c r="I1624" s="21"/>
      <c r="J1624" s="1"/>
      <c r="K1624" s="1"/>
      <c r="L1624" s="12"/>
      <c r="M1624" s="1"/>
      <c r="N1624" s="1"/>
      <c r="O1624" s="1"/>
      <c r="P1624" s="1"/>
      <c r="Q1624" s="81"/>
      <c r="R1624" s="91"/>
      <c r="S1624" s="91"/>
    </row>
    <row r="1625" spans="1:19" s="3" customFormat="1" x14ac:dyDescent="0.2">
      <c r="A1625" s="1"/>
      <c r="B1625" s="1"/>
      <c r="C1625" s="1"/>
      <c r="D1625" s="1"/>
      <c r="E1625" s="1"/>
      <c r="F1625" s="2"/>
      <c r="G1625" s="2"/>
      <c r="H1625" s="19"/>
      <c r="I1625" s="21"/>
      <c r="J1625" s="1"/>
      <c r="K1625" s="1"/>
      <c r="L1625" s="12"/>
      <c r="M1625" s="1"/>
      <c r="N1625" s="1"/>
      <c r="O1625" s="1"/>
      <c r="P1625" s="1"/>
      <c r="Q1625" s="81"/>
      <c r="R1625" s="91"/>
      <c r="S1625" s="91"/>
    </row>
    <row r="1626" spans="1:19" s="3" customFormat="1" x14ac:dyDescent="0.2">
      <c r="A1626" s="1"/>
      <c r="B1626" s="1"/>
      <c r="C1626" s="1"/>
      <c r="D1626" s="1"/>
      <c r="E1626" s="1"/>
      <c r="F1626" s="2"/>
      <c r="G1626" s="2"/>
      <c r="H1626" s="19"/>
      <c r="I1626" s="21"/>
      <c r="J1626" s="1"/>
      <c r="K1626" s="1"/>
      <c r="L1626" s="12"/>
      <c r="M1626" s="1"/>
      <c r="N1626" s="1"/>
      <c r="O1626" s="1"/>
      <c r="P1626" s="1"/>
      <c r="Q1626" s="81"/>
      <c r="R1626" s="91"/>
      <c r="S1626" s="91"/>
    </row>
    <row r="1627" spans="1:19" s="3" customFormat="1" x14ac:dyDescent="0.2">
      <c r="A1627" s="1"/>
      <c r="B1627" s="1"/>
      <c r="C1627" s="1"/>
      <c r="D1627" s="1"/>
      <c r="E1627" s="1"/>
      <c r="F1627" s="2"/>
      <c r="G1627" s="2"/>
      <c r="H1627" s="19"/>
      <c r="I1627" s="21"/>
      <c r="J1627" s="1"/>
      <c r="K1627" s="1"/>
      <c r="L1627" s="12"/>
      <c r="M1627" s="1"/>
      <c r="N1627" s="1"/>
      <c r="O1627" s="1"/>
      <c r="P1627" s="1"/>
      <c r="Q1627" s="81"/>
      <c r="R1627" s="91"/>
      <c r="S1627" s="91"/>
    </row>
    <row r="1628" spans="1:19" s="3" customFormat="1" x14ac:dyDescent="0.2">
      <c r="A1628" s="1"/>
      <c r="B1628" s="1"/>
      <c r="C1628" s="1"/>
      <c r="D1628" s="1"/>
      <c r="E1628" s="1"/>
      <c r="F1628" s="2"/>
      <c r="G1628" s="2"/>
      <c r="H1628" s="19"/>
      <c r="I1628" s="21"/>
      <c r="J1628" s="1"/>
      <c r="K1628" s="1"/>
      <c r="L1628" s="12"/>
      <c r="M1628" s="1"/>
      <c r="N1628" s="1"/>
      <c r="O1628" s="1"/>
      <c r="P1628" s="1"/>
      <c r="Q1628" s="81"/>
      <c r="R1628" s="91"/>
      <c r="S1628" s="91"/>
    </row>
    <row r="1629" spans="1:19" s="3" customFormat="1" x14ac:dyDescent="0.2">
      <c r="A1629" s="1"/>
      <c r="B1629" s="1"/>
      <c r="C1629" s="1"/>
      <c r="D1629" s="1"/>
      <c r="E1629" s="1"/>
      <c r="F1629" s="2"/>
      <c r="G1629" s="2"/>
      <c r="H1629" s="19"/>
      <c r="I1629" s="21"/>
      <c r="J1629" s="1"/>
      <c r="K1629" s="1"/>
      <c r="L1629" s="12"/>
      <c r="M1629" s="1"/>
      <c r="N1629" s="1"/>
      <c r="O1629" s="1"/>
      <c r="P1629" s="1"/>
      <c r="Q1629" s="81"/>
      <c r="R1629" s="91"/>
      <c r="S1629" s="91"/>
    </row>
    <row r="1630" spans="1:19" s="3" customFormat="1" x14ac:dyDescent="0.2">
      <c r="A1630" s="1"/>
      <c r="B1630" s="1"/>
      <c r="C1630" s="1"/>
      <c r="D1630" s="1"/>
      <c r="E1630" s="1"/>
      <c r="F1630" s="2"/>
      <c r="G1630" s="2"/>
      <c r="H1630" s="19"/>
      <c r="I1630" s="21"/>
      <c r="J1630" s="1"/>
      <c r="K1630" s="1"/>
      <c r="L1630" s="12"/>
      <c r="M1630" s="1"/>
      <c r="N1630" s="1"/>
      <c r="O1630" s="1"/>
      <c r="P1630" s="1"/>
      <c r="Q1630" s="81"/>
      <c r="R1630" s="91"/>
      <c r="S1630" s="91"/>
    </row>
    <row r="1631" spans="1:19" s="3" customFormat="1" x14ac:dyDescent="0.2">
      <c r="A1631" s="1"/>
      <c r="B1631" s="1"/>
      <c r="C1631" s="1"/>
      <c r="D1631" s="1"/>
      <c r="E1631" s="1"/>
      <c r="F1631" s="2"/>
      <c r="G1631" s="2"/>
      <c r="H1631" s="19"/>
      <c r="I1631" s="21"/>
      <c r="J1631" s="1"/>
      <c r="K1631" s="1"/>
      <c r="L1631" s="12"/>
      <c r="M1631" s="1"/>
      <c r="N1631" s="1"/>
      <c r="O1631" s="1"/>
      <c r="P1631" s="1"/>
      <c r="Q1631" s="81"/>
      <c r="R1631" s="91"/>
      <c r="S1631" s="91"/>
    </row>
    <row r="1632" spans="1:19" s="3" customFormat="1" x14ac:dyDescent="0.2">
      <c r="A1632" s="1"/>
      <c r="B1632" s="1"/>
      <c r="C1632" s="1"/>
      <c r="D1632" s="1"/>
      <c r="E1632" s="1"/>
      <c r="F1632" s="2"/>
      <c r="G1632" s="2"/>
      <c r="H1632" s="19"/>
      <c r="I1632" s="21"/>
      <c r="J1632" s="1"/>
      <c r="K1632" s="1"/>
      <c r="L1632" s="12"/>
      <c r="M1632" s="1"/>
      <c r="N1632" s="1"/>
      <c r="O1632" s="1"/>
      <c r="P1632" s="1"/>
      <c r="Q1632" s="81"/>
      <c r="R1632" s="91"/>
      <c r="S1632" s="91"/>
    </row>
    <row r="1633" spans="1:19" s="3" customFormat="1" x14ac:dyDescent="0.2">
      <c r="A1633" s="1"/>
      <c r="B1633" s="1"/>
      <c r="C1633" s="1"/>
      <c r="D1633" s="1"/>
      <c r="E1633" s="1"/>
      <c r="F1633" s="2"/>
      <c r="G1633" s="2"/>
      <c r="H1633" s="19"/>
      <c r="I1633" s="21"/>
      <c r="J1633" s="1"/>
      <c r="K1633" s="1"/>
      <c r="L1633" s="12"/>
      <c r="M1633" s="1"/>
      <c r="N1633" s="1"/>
      <c r="O1633" s="1"/>
      <c r="P1633" s="1"/>
      <c r="Q1633" s="81"/>
      <c r="R1633" s="91"/>
      <c r="S1633" s="91"/>
    </row>
    <row r="1634" spans="1:19" s="3" customFormat="1" x14ac:dyDescent="0.2">
      <c r="A1634" s="1"/>
      <c r="B1634" s="1"/>
      <c r="C1634" s="1"/>
      <c r="D1634" s="1"/>
      <c r="E1634" s="1"/>
      <c r="F1634" s="2"/>
      <c r="G1634" s="2"/>
      <c r="H1634" s="19"/>
      <c r="I1634" s="21"/>
      <c r="J1634" s="1"/>
      <c r="K1634" s="1"/>
      <c r="L1634" s="12"/>
      <c r="M1634" s="1"/>
      <c r="N1634" s="1"/>
      <c r="O1634" s="1"/>
      <c r="P1634" s="1"/>
      <c r="Q1634" s="81"/>
      <c r="R1634" s="91"/>
      <c r="S1634" s="91"/>
    </row>
    <row r="1635" spans="1:19" s="3" customFormat="1" x14ac:dyDescent="0.2">
      <c r="A1635" s="1"/>
      <c r="B1635" s="1"/>
      <c r="C1635" s="1"/>
      <c r="D1635" s="1"/>
      <c r="E1635" s="1"/>
      <c r="F1635" s="2"/>
      <c r="G1635" s="2"/>
      <c r="H1635" s="19"/>
      <c r="I1635" s="21"/>
      <c r="J1635" s="1"/>
      <c r="K1635" s="1"/>
      <c r="L1635" s="12"/>
      <c r="M1635" s="1"/>
      <c r="N1635" s="1"/>
      <c r="O1635" s="1"/>
      <c r="P1635" s="1"/>
      <c r="Q1635" s="81"/>
      <c r="R1635" s="91"/>
      <c r="S1635" s="91"/>
    </row>
    <row r="1636" spans="1:19" s="3" customFormat="1" x14ac:dyDescent="0.2">
      <c r="A1636" s="1"/>
      <c r="B1636" s="1"/>
      <c r="C1636" s="1"/>
      <c r="D1636" s="1"/>
      <c r="E1636" s="1"/>
      <c r="F1636" s="2"/>
      <c r="G1636" s="2"/>
      <c r="H1636" s="19"/>
      <c r="I1636" s="21"/>
      <c r="J1636" s="1"/>
      <c r="K1636" s="1"/>
      <c r="L1636" s="12"/>
      <c r="M1636" s="1"/>
      <c r="N1636" s="1"/>
      <c r="O1636" s="1"/>
      <c r="P1636" s="1"/>
      <c r="Q1636" s="81"/>
      <c r="R1636" s="91"/>
      <c r="S1636" s="91"/>
    </row>
    <row r="1637" spans="1:19" s="3" customFormat="1" x14ac:dyDescent="0.2">
      <c r="A1637" s="1"/>
      <c r="B1637" s="1"/>
      <c r="C1637" s="1"/>
      <c r="D1637" s="1"/>
      <c r="E1637" s="1"/>
      <c r="F1637" s="2"/>
      <c r="G1637" s="2"/>
      <c r="H1637" s="19"/>
      <c r="I1637" s="21"/>
      <c r="J1637" s="1"/>
      <c r="K1637" s="1"/>
      <c r="L1637" s="12"/>
      <c r="M1637" s="1"/>
      <c r="N1637" s="1"/>
      <c r="O1637" s="1"/>
      <c r="P1637" s="1"/>
      <c r="Q1637" s="81"/>
      <c r="R1637" s="91"/>
      <c r="S1637" s="91"/>
    </row>
    <row r="1638" spans="1:19" s="3" customFormat="1" x14ac:dyDescent="0.2">
      <c r="A1638" s="1"/>
      <c r="B1638" s="1"/>
      <c r="C1638" s="1"/>
      <c r="D1638" s="1"/>
      <c r="E1638" s="1"/>
      <c r="F1638" s="2"/>
      <c r="G1638" s="2"/>
      <c r="H1638" s="19"/>
      <c r="I1638" s="21"/>
      <c r="J1638" s="1"/>
      <c r="K1638" s="1"/>
      <c r="L1638" s="12"/>
      <c r="M1638" s="1"/>
      <c r="N1638" s="1"/>
      <c r="O1638" s="1"/>
      <c r="P1638" s="1"/>
      <c r="Q1638" s="81"/>
      <c r="R1638" s="91"/>
      <c r="S1638" s="91"/>
    </row>
    <row r="1639" spans="1:19" s="3" customFormat="1" x14ac:dyDescent="0.2">
      <c r="A1639" s="1"/>
      <c r="B1639" s="1"/>
      <c r="C1639" s="1"/>
      <c r="D1639" s="1"/>
      <c r="E1639" s="1"/>
      <c r="F1639" s="2"/>
      <c r="G1639" s="2"/>
      <c r="H1639" s="19"/>
      <c r="I1639" s="21"/>
      <c r="J1639" s="1"/>
      <c r="K1639" s="1"/>
      <c r="L1639" s="12"/>
      <c r="M1639" s="1"/>
      <c r="N1639" s="1"/>
      <c r="O1639" s="1"/>
      <c r="P1639" s="1"/>
      <c r="Q1639" s="81"/>
      <c r="R1639" s="91"/>
      <c r="S1639" s="91"/>
    </row>
    <row r="1640" spans="1:19" s="3" customFormat="1" x14ac:dyDescent="0.2">
      <c r="A1640" s="1"/>
      <c r="B1640" s="1"/>
      <c r="C1640" s="1"/>
      <c r="D1640" s="1"/>
      <c r="E1640" s="1"/>
      <c r="F1640" s="2"/>
      <c r="G1640" s="2"/>
      <c r="H1640" s="19"/>
      <c r="I1640" s="21"/>
      <c r="J1640" s="1"/>
      <c r="K1640" s="1"/>
      <c r="L1640" s="12"/>
      <c r="M1640" s="1"/>
      <c r="N1640" s="1"/>
      <c r="O1640" s="1"/>
      <c r="P1640" s="1"/>
      <c r="Q1640" s="81"/>
      <c r="R1640" s="91"/>
      <c r="S1640" s="91"/>
    </row>
    <row r="1641" spans="1:19" s="3" customFormat="1" x14ac:dyDescent="0.2">
      <c r="A1641" s="1"/>
      <c r="B1641" s="1"/>
      <c r="C1641" s="1"/>
      <c r="D1641" s="1"/>
      <c r="E1641" s="1"/>
      <c r="F1641" s="2"/>
      <c r="G1641" s="2"/>
      <c r="H1641" s="19"/>
      <c r="I1641" s="21"/>
      <c r="J1641" s="1"/>
      <c r="K1641" s="1"/>
      <c r="L1641" s="12"/>
      <c r="M1641" s="1"/>
      <c r="N1641" s="1"/>
      <c r="O1641" s="1"/>
      <c r="P1641" s="1"/>
      <c r="Q1641" s="81"/>
      <c r="R1641" s="91"/>
      <c r="S1641" s="91"/>
    </row>
    <row r="1642" spans="1:19" s="3" customFormat="1" x14ac:dyDescent="0.2">
      <c r="A1642" s="1"/>
      <c r="B1642" s="1"/>
      <c r="C1642" s="1"/>
      <c r="D1642" s="1"/>
      <c r="E1642" s="1"/>
      <c r="F1642" s="2"/>
      <c r="G1642" s="2"/>
      <c r="H1642" s="19"/>
      <c r="I1642" s="21"/>
      <c r="J1642" s="1"/>
      <c r="K1642" s="1"/>
      <c r="L1642" s="12"/>
      <c r="M1642" s="1"/>
      <c r="N1642" s="1"/>
      <c r="O1642" s="1"/>
      <c r="P1642" s="1"/>
      <c r="Q1642" s="81"/>
      <c r="R1642" s="91"/>
      <c r="S1642" s="91"/>
    </row>
    <row r="1643" spans="1:19" s="3" customFormat="1" x14ac:dyDescent="0.2">
      <c r="A1643" s="1"/>
      <c r="B1643" s="1"/>
      <c r="C1643" s="1"/>
      <c r="D1643" s="1"/>
      <c r="E1643" s="1"/>
      <c r="F1643" s="2"/>
      <c r="G1643" s="2"/>
      <c r="H1643" s="19"/>
      <c r="I1643" s="21"/>
      <c r="J1643" s="1"/>
      <c r="K1643" s="1"/>
      <c r="L1643" s="12"/>
      <c r="M1643" s="1"/>
      <c r="N1643" s="1"/>
      <c r="O1643" s="1"/>
      <c r="P1643" s="1"/>
      <c r="Q1643" s="81"/>
      <c r="R1643" s="91"/>
      <c r="S1643" s="91"/>
    </row>
    <row r="1644" spans="1:19" s="3" customFormat="1" x14ac:dyDescent="0.2">
      <c r="A1644" s="1"/>
      <c r="B1644" s="1"/>
      <c r="C1644" s="1"/>
      <c r="D1644" s="1"/>
      <c r="E1644" s="1"/>
      <c r="F1644" s="2"/>
      <c r="G1644" s="2"/>
      <c r="H1644" s="19"/>
      <c r="I1644" s="21"/>
      <c r="J1644" s="1"/>
      <c r="K1644" s="1"/>
      <c r="L1644" s="12"/>
      <c r="M1644" s="1"/>
      <c r="N1644" s="1"/>
      <c r="O1644" s="1"/>
      <c r="P1644" s="1"/>
      <c r="Q1644" s="81"/>
      <c r="R1644" s="91"/>
      <c r="S1644" s="91"/>
    </row>
    <row r="1645" spans="1:19" s="3" customFormat="1" x14ac:dyDescent="0.2">
      <c r="A1645" s="1"/>
      <c r="B1645" s="1"/>
      <c r="C1645" s="1"/>
      <c r="D1645" s="1"/>
      <c r="E1645" s="1"/>
      <c r="F1645" s="2"/>
      <c r="G1645" s="2"/>
      <c r="H1645" s="19"/>
      <c r="I1645" s="21"/>
      <c r="J1645" s="1"/>
      <c r="K1645" s="1"/>
      <c r="L1645" s="12"/>
      <c r="M1645" s="1"/>
      <c r="N1645" s="1"/>
      <c r="O1645" s="1"/>
      <c r="P1645" s="1"/>
      <c r="Q1645" s="81"/>
      <c r="R1645" s="91"/>
      <c r="S1645" s="91"/>
    </row>
    <row r="1646" spans="1:19" s="3" customFormat="1" x14ac:dyDescent="0.2">
      <c r="A1646" s="1"/>
      <c r="B1646" s="1"/>
      <c r="C1646" s="1"/>
      <c r="D1646" s="1"/>
      <c r="E1646" s="1"/>
      <c r="F1646" s="2"/>
      <c r="G1646" s="2"/>
      <c r="H1646" s="19"/>
      <c r="I1646" s="21"/>
      <c r="J1646" s="1"/>
      <c r="K1646" s="1"/>
      <c r="L1646" s="12"/>
      <c r="M1646" s="1"/>
      <c r="N1646" s="1"/>
      <c r="O1646" s="1"/>
      <c r="P1646" s="1"/>
      <c r="Q1646" s="81"/>
      <c r="R1646" s="91"/>
      <c r="S1646" s="91"/>
    </row>
    <row r="1647" spans="1:19" s="3" customFormat="1" x14ac:dyDescent="0.2">
      <c r="A1647" s="1"/>
      <c r="B1647" s="1"/>
      <c r="C1647" s="1"/>
      <c r="D1647" s="1"/>
      <c r="E1647" s="1"/>
      <c r="F1647" s="2"/>
      <c r="G1647" s="2"/>
      <c r="H1647" s="19"/>
      <c r="I1647" s="21"/>
      <c r="J1647" s="1"/>
      <c r="K1647" s="1"/>
      <c r="L1647" s="12"/>
      <c r="M1647" s="1"/>
      <c r="N1647" s="1"/>
      <c r="O1647" s="1"/>
      <c r="P1647" s="1"/>
      <c r="Q1647" s="81"/>
      <c r="R1647" s="91"/>
      <c r="S1647" s="91"/>
    </row>
    <row r="1648" spans="1:19" s="3" customFormat="1" x14ac:dyDescent="0.2">
      <c r="A1648" s="1"/>
      <c r="B1648" s="1"/>
      <c r="C1648" s="1"/>
      <c r="D1648" s="1"/>
      <c r="E1648" s="1"/>
      <c r="F1648" s="2"/>
      <c r="G1648" s="2"/>
      <c r="H1648" s="19"/>
      <c r="I1648" s="21"/>
      <c r="J1648" s="1"/>
      <c r="K1648" s="1"/>
      <c r="L1648" s="12"/>
      <c r="M1648" s="1"/>
      <c r="N1648" s="1"/>
      <c r="O1648" s="1"/>
      <c r="P1648" s="1"/>
      <c r="Q1648" s="81"/>
      <c r="R1648" s="91"/>
      <c r="S1648" s="91"/>
    </row>
    <row r="1649" spans="1:19" s="3" customFormat="1" x14ac:dyDescent="0.2">
      <c r="A1649" s="1"/>
      <c r="B1649" s="1"/>
      <c r="C1649" s="1"/>
      <c r="D1649" s="1"/>
      <c r="E1649" s="1"/>
      <c r="F1649" s="2"/>
      <c r="G1649" s="2"/>
      <c r="H1649" s="19"/>
      <c r="I1649" s="21"/>
      <c r="J1649" s="1"/>
      <c r="K1649" s="1"/>
      <c r="L1649" s="12"/>
      <c r="M1649" s="1"/>
      <c r="N1649" s="1"/>
      <c r="O1649" s="1"/>
      <c r="P1649" s="1"/>
      <c r="Q1649" s="81"/>
      <c r="R1649" s="91"/>
      <c r="S1649" s="91"/>
    </row>
    <row r="1650" spans="1:19" s="3" customFormat="1" x14ac:dyDescent="0.2">
      <c r="A1650" s="1"/>
      <c r="B1650" s="1"/>
      <c r="C1650" s="1"/>
      <c r="D1650" s="1"/>
      <c r="E1650" s="1"/>
      <c r="F1650" s="2"/>
      <c r="G1650" s="2"/>
      <c r="H1650" s="19"/>
      <c r="I1650" s="21"/>
      <c r="J1650" s="1"/>
      <c r="K1650" s="1"/>
      <c r="L1650" s="12"/>
      <c r="M1650" s="1"/>
      <c r="N1650" s="1"/>
      <c r="O1650" s="1"/>
      <c r="P1650" s="8"/>
      <c r="Q1650" s="90"/>
      <c r="R1650" s="91"/>
      <c r="S1650" s="91"/>
    </row>
    <row r="1651" spans="1:19" s="3" customFormat="1" x14ac:dyDescent="0.2">
      <c r="A1651" s="1"/>
      <c r="B1651" s="1"/>
      <c r="C1651" s="1"/>
      <c r="D1651" s="1"/>
      <c r="E1651" s="1"/>
      <c r="F1651" s="2"/>
      <c r="G1651" s="2"/>
      <c r="H1651" s="19"/>
      <c r="I1651" s="21"/>
      <c r="J1651" s="1"/>
      <c r="K1651" s="1"/>
      <c r="L1651" s="12"/>
      <c r="M1651" s="1"/>
      <c r="N1651" s="1"/>
      <c r="O1651" s="1"/>
      <c r="P1651" s="8"/>
      <c r="Q1651" s="90"/>
      <c r="R1651" s="91"/>
      <c r="S1651" s="91"/>
    </row>
    <row r="1652" spans="1:19" s="3" customFormat="1" x14ac:dyDescent="0.2">
      <c r="A1652" s="1"/>
      <c r="B1652" s="1"/>
      <c r="C1652" s="1"/>
      <c r="D1652" s="1"/>
      <c r="E1652" s="1"/>
      <c r="F1652" s="2"/>
      <c r="G1652" s="2"/>
      <c r="H1652" s="19"/>
      <c r="I1652" s="21"/>
      <c r="J1652" s="1"/>
      <c r="K1652" s="1"/>
      <c r="L1652" s="12"/>
      <c r="M1652" s="1"/>
      <c r="N1652" s="1"/>
      <c r="O1652" s="1"/>
      <c r="P1652" s="8"/>
      <c r="Q1652" s="90"/>
      <c r="R1652" s="91"/>
      <c r="S1652" s="91"/>
    </row>
    <row r="1653" spans="1:19" x14ac:dyDescent="0.2">
      <c r="A1653" s="1"/>
    </row>
  </sheetData>
  <mergeCells count="84">
    <mergeCell ref="A301:S301"/>
    <mergeCell ref="B307:E307"/>
    <mergeCell ref="A296:S296"/>
    <mergeCell ref="B180:E180"/>
    <mergeCell ref="B188:E188"/>
    <mergeCell ref="A181:S181"/>
    <mergeCell ref="A189:S189"/>
    <mergeCell ref="A196:S196"/>
    <mergeCell ref="B195:E195"/>
    <mergeCell ref="B208:E208"/>
    <mergeCell ref="B233:E233"/>
    <mergeCell ref="B271:E271"/>
    <mergeCell ref="B276:E276"/>
    <mergeCell ref="B287:E287"/>
    <mergeCell ref="A209:S209"/>
    <mergeCell ref="A262:S262"/>
    <mergeCell ref="B268:E268"/>
    <mergeCell ref="B300:E300"/>
    <mergeCell ref="A103:S103"/>
    <mergeCell ref="A119:S119"/>
    <mergeCell ref="A124:S124"/>
    <mergeCell ref="A132:S132"/>
    <mergeCell ref="A149:S149"/>
    <mergeCell ref="B118:E118"/>
    <mergeCell ref="B123:E123"/>
    <mergeCell ref="B131:E131"/>
    <mergeCell ref="B148:E148"/>
    <mergeCell ref="B308:F308"/>
    <mergeCell ref="A234:S234"/>
    <mergeCell ref="A238:S238"/>
    <mergeCell ref="A243:S243"/>
    <mergeCell ref="A265:S265"/>
    <mergeCell ref="A269:S269"/>
    <mergeCell ref="A272:S272"/>
    <mergeCell ref="A277:S277"/>
    <mergeCell ref="B237:E237"/>
    <mergeCell ref="B242:E242"/>
    <mergeCell ref="B246:E246"/>
    <mergeCell ref="B261:E261"/>
    <mergeCell ref="B264:E264"/>
    <mergeCell ref="A247:S247"/>
    <mergeCell ref="A288:S288"/>
    <mergeCell ref="B295:E295"/>
    <mergeCell ref="A4:S4"/>
    <mergeCell ref="A5:S5"/>
    <mergeCell ref="F8:F10"/>
    <mergeCell ref="A7:S7"/>
    <mergeCell ref="I8:N8"/>
    <mergeCell ref="Q8:R8"/>
    <mergeCell ref="R9:R10"/>
    <mergeCell ref="D8:D10"/>
    <mergeCell ref="E8:E10"/>
    <mergeCell ref="C8:C10"/>
    <mergeCell ref="P9:P10"/>
    <mergeCell ref="O9:O10"/>
    <mergeCell ref="Q9:Q10"/>
    <mergeCell ref="A28:E28"/>
    <mergeCell ref="I9:J9"/>
    <mergeCell ref="L9:M9"/>
    <mergeCell ref="S8:S10"/>
    <mergeCell ref="B8:B10"/>
    <mergeCell ref="A8:A10"/>
    <mergeCell ref="G8:G10"/>
    <mergeCell ref="H8:H10"/>
    <mergeCell ref="N9:N10"/>
    <mergeCell ref="K9:K10"/>
    <mergeCell ref="A11:S11"/>
    <mergeCell ref="A23:S23"/>
    <mergeCell ref="A22:E22"/>
    <mergeCell ref="A29:S29"/>
    <mergeCell ref="A32:E32"/>
    <mergeCell ref="A50:E50"/>
    <mergeCell ref="A57:E57"/>
    <mergeCell ref="A33:S33"/>
    <mergeCell ref="A51:S51"/>
    <mergeCell ref="A58:S58"/>
    <mergeCell ref="A68:E68"/>
    <mergeCell ref="A77:S77"/>
    <mergeCell ref="A76:E76"/>
    <mergeCell ref="A94:S94"/>
    <mergeCell ref="A93:E93"/>
    <mergeCell ref="A74:S74"/>
    <mergeCell ref="A69:S69"/>
    <mergeCell ref="A73:E7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rowBreaks count="2" manualBreakCount="2">
    <brk id="261" max="18" man="1"/>
    <brk id="322" max="18" man="1"/>
  </rowBreaks>
  <ignoredErrors>
    <ignoredError sqref="P26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F4" sqref="F4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23" t="s">
        <v>15</v>
      </c>
      <c r="B1" s="225" t="s">
        <v>10</v>
      </c>
      <c r="C1" s="228" t="s">
        <v>8</v>
      </c>
      <c r="D1" s="228"/>
      <c r="E1" s="229"/>
      <c r="F1" s="229"/>
      <c r="G1" s="229"/>
      <c r="H1" s="229"/>
      <c r="I1" s="230" t="s">
        <v>1</v>
      </c>
      <c r="J1" s="231"/>
      <c r="K1" s="232" t="s">
        <v>16</v>
      </c>
    </row>
    <row r="2" spans="1:13" ht="15.75" customHeight="1" x14ac:dyDescent="0.2">
      <c r="A2" s="224"/>
      <c r="B2" s="226"/>
      <c r="C2" s="234" t="s">
        <v>12</v>
      </c>
      <c r="D2" s="234"/>
      <c r="E2" s="235" t="s">
        <v>9</v>
      </c>
      <c r="F2" s="237" t="s">
        <v>13</v>
      </c>
      <c r="G2" s="238"/>
      <c r="H2" s="232" t="s">
        <v>11</v>
      </c>
      <c r="I2" s="240" t="s">
        <v>3</v>
      </c>
      <c r="J2" s="232" t="s">
        <v>0</v>
      </c>
      <c r="K2" s="233"/>
    </row>
    <row r="3" spans="1:13" ht="66" customHeight="1" thickBot="1" x14ac:dyDescent="0.25">
      <c r="A3" s="224"/>
      <c r="B3" s="227"/>
      <c r="C3" s="14" t="s">
        <v>4</v>
      </c>
      <c r="D3" s="15" t="s">
        <v>5</v>
      </c>
      <c r="E3" s="236"/>
      <c r="F3" s="16" t="s">
        <v>6</v>
      </c>
      <c r="G3" s="17" t="s">
        <v>7</v>
      </c>
      <c r="H3" s="239"/>
      <c r="I3" s="240"/>
      <c r="J3" s="239"/>
      <c r="K3" s="233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1412491.06</v>
      </c>
      <c r="C8" s="24">
        <v>394129.92499999999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>+B8+C8+F8+H8</f>
        <v>2309055.8250000002</v>
      </c>
      <c r="J8" s="24">
        <f>+D8+E8+G8</f>
        <v>2007579.375</v>
      </c>
      <c r="K8" s="24">
        <f>+A8-B8-C8-F8-H8</f>
        <v>11511694.174999999</v>
      </c>
    </row>
    <row r="9" spans="1:13" x14ac:dyDescent="0.2">
      <c r="A9" s="24">
        <v>321000</v>
      </c>
      <c r="B9" s="24">
        <v>27891.200000000001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>+B9+C9+F9+H9</f>
        <v>50912.66</v>
      </c>
      <c r="J9" s="24">
        <f>+D9+E9+G9</f>
        <v>48280.100000000006</v>
      </c>
      <c r="K9" s="24">
        <f>+A9-B9-C9-F9-H9</f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>+B10+C10+F10+H10</f>
        <v>41542.19</v>
      </c>
      <c r="J10" s="24">
        <f>+D10+E10+G10</f>
        <v>37660.699999999997</v>
      </c>
      <c r="K10" s="24">
        <f>+A10-B10-C10-F10-H10</f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>+B11+C11+F11+H11</f>
        <v>54197.009999999995</v>
      </c>
      <c r="J11" s="24">
        <f>+D11+E11+G11</f>
        <v>64122.3</v>
      </c>
      <c r="K11" s="24">
        <f>+A11-B11-C11-F11-H11</f>
        <v>368802.99000000005</v>
      </c>
    </row>
    <row r="12" spans="1:13" x14ac:dyDescent="0.2">
      <c r="A12" s="24">
        <f>SUM(A8:A11)</f>
        <v>14815750</v>
      </c>
      <c r="B12" s="24">
        <f t="shared" ref="B12:H12" si="0">SUM(B8:B11)</f>
        <v>1490887.58</v>
      </c>
      <c r="C12" s="24">
        <f t="shared" si="0"/>
        <v>422686.42499999999</v>
      </c>
      <c r="D12" s="24">
        <f t="shared" si="0"/>
        <v>1045670.25</v>
      </c>
      <c r="E12" s="24">
        <f t="shared" si="0"/>
        <v>112087.25</v>
      </c>
      <c r="F12" s="24">
        <f t="shared" si="0"/>
        <v>428723.60000000009</v>
      </c>
      <c r="G12" s="24">
        <f t="shared" si="0"/>
        <v>999884.97499999998</v>
      </c>
      <c r="H12" s="24">
        <f t="shared" si="0"/>
        <v>113410.07999999999</v>
      </c>
      <c r="I12" s="24">
        <f>+B12+C12+F12+H12</f>
        <v>2455707.6850000005</v>
      </c>
      <c r="J12" s="24">
        <f>+D12+E12+G12</f>
        <v>2157642.4750000001</v>
      </c>
      <c r="K12" s="24">
        <f>+A12-B12-C12-F12-H12</f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1">+A4-A12</f>
        <v>0</v>
      </c>
      <c r="B14" s="24">
        <f t="shared" si="1"/>
        <v>1.0000000009313226E-2</v>
      </c>
      <c r="C14" s="24">
        <f t="shared" si="1"/>
        <v>5.0000000046566129E-3</v>
      </c>
      <c r="D14" s="24">
        <f t="shared" si="1"/>
        <v>0</v>
      </c>
      <c r="E14" s="24">
        <f t="shared" si="1"/>
        <v>0</v>
      </c>
      <c r="F14" s="24">
        <f t="shared" si="1"/>
        <v>0</v>
      </c>
      <c r="G14" s="24">
        <f t="shared" si="1"/>
        <v>5.0000000046566129E-3</v>
      </c>
      <c r="H14" s="24">
        <f t="shared" si="1"/>
        <v>0</v>
      </c>
      <c r="I14" s="24">
        <f t="shared" si="1"/>
        <v>1.4999999664723873E-2</v>
      </c>
      <c r="J14" s="24">
        <f t="shared" si="1"/>
        <v>4.999999888241291E-3</v>
      </c>
      <c r="K14" s="24">
        <f t="shared" si="1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Empleados fijos</vt:lpstr>
      <vt:lpstr>Sheet1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2025-06-11T18:47:12Z</cp:lastPrinted>
  <dcterms:created xsi:type="dcterms:W3CDTF">2006-07-11T17:39:34Z</dcterms:created>
  <dcterms:modified xsi:type="dcterms:W3CDTF">2025-07-09T15:10:37Z</dcterms:modified>
</cp:coreProperties>
</file>