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bookViews>
    <workbookView xWindow="0" yWindow="0" windowWidth="28800" windowHeight="12300"/>
  </bookViews>
  <sheets>
    <sheet name="CXP ENERO 2025" sheetId="1" r:id="rId1"/>
  </sheets>
  <definedNames>
    <definedName name="_xlnm._FilterDatabase" localSheetId="0" hidden="1">'CXP ENERO 2025'!$D$6:$O$6</definedName>
    <definedName name="_xlnm.Print_Area" localSheetId="0">'CXP ENERO 2025'!$C$1:$O$172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0" i="1" l="1"/>
  <c r="H157" i="1"/>
  <c r="P78" i="1"/>
  <c r="O78" i="1" s="1"/>
  <c r="L78" i="1"/>
  <c r="P77" i="1"/>
  <c r="O77" i="1" s="1"/>
  <c r="L77" i="1"/>
  <c r="P76" i="1"/>
  <c r="O76" i="1" s="1"/>
  <c r="L76" i="1"/>
  <c r="P75" i="1"/>
  <c r="O75" i="1"/>
  <c r="L75" i="1"/>
  <c r="P74" i="1"/>
  <c r="O74" i="1" s="1"/>
  <c r="L74" i="1"/>
  <c r="P73" i="1"/>
  <c r="O73" i="1"/>
  <c r="L73" i="1"/>
  <c r="L79" i="1" s="1"/>
  <c r="G65" i="1"/>
  <c r="O64" i="1"/>
  <c r="L64" i="1" s="1"/>
  <c r="M64" i="1"/>
  <c r="K64" i="1"/>
  <c r="O63" i="1"/>
  <c r="K63" i="1"/>
  <c r="O62" i="1"/>
  <c r="L62" i="1" s="1"/>
  <c r="M62" i="1"/>
  <c r="K62" i="1"/>
  <c r="O61" i="1"/>
  <c r="K61" i="1"/>
  <c r="O60" i="1"/>
  <c r="L60" i="1" s="1"/>
  <c r="M60" i="1"/>
  <c r="K60" i="1"/>
  <c r="O59" i="1"/>
  <c r="O58" i="1"/>
  <c r="L58" i="1" s="1"/>
  <c r="M58" i="1"/>
  <c r="K58" i="1"/>
  <c r="O57" i="1"/>
  <c r="K57" i="1"/>
  <c r="O56" i="1"/>
  <c r="L56" i="1" s="1"/>
  <c r="M56" i="1"/>
  <c r="K56" i="1"/>
  <c r="G48" i="1"/>
  <c r="F159" i="1" s="1"/>
  <c r="F161" i="1" s="1"/>
  <c r="O47" i="1"/>
  <c r="N47" i="1"/>
  <c r="M47" i="1"/>
  <c r="L47" i="1"/>
  <c r="K47" i="1"/>
  <c r="J47" i="1"/>
  <c r="O46" i="1"/>
  <c r="N46" i="1"/>
  <c r="M46" i="1"/>
  <c r="L46" i="1"/>
  <c r="K46" i="1"/>
  <c r="J46" i="1"/>
  <c r="O45" i="1"/>
  <c r="N45" i="1"/>
  <c r="K45" i="1"/>
  <c r="J45" i="1"/>
  <c r="O44" i="1"/>
  <c r="N44" i="1"/>
  <c r="M44" i="1"/>
  <c r="L44" i="1"/>
  <c r="K44" i="1"/>
  <c r="J44" i="1"/>
  <c r="O43" i="1"/>
  <c r="N43" i="1"/>
  <c r="O42" i="1"/>
  <c r="N42" i="1"/>
  <c r="M42" i="1"/>
  <c r="L42" i="1"/>
  <c r="K42" i="1"/>
  <c r="J42" i="1"/>
  <c r="O41" i="1"/>
  <c r="N41" i="1"/>
  <c r="K41" i="1"/>
  <c r="J41" i="1"/>
  <c r="O40" i="1"/>
  <c r="N40" i="1"/>
  <c r="M40" i="1"/>
  <c r="L40" i="1"/>
  <c r="K40" i="1"/>
  <c r="J40" i="1"/>
  <c r="O39" i="1"/>
  <c r="N39" i="1"/>
  <c r="O38" i="1"/>
  <c r="N38" i="1"/>
  <c r="M38" i="1"/>
  <c r="L38" i="1"/>
  <c r="K38" i="1"/>
  <c r="J38" i="1"/>
  <c r="O37" i="1"/>
  <c r="N37" i="1"/>
  <c r="K37" i="1"/>
  <c r="J37" i="1"/>
  <c r="O36" i="1"/>
  <c r="N36" i="1"/>
  <c r="M36" i="1"/>
  <c r="L36" i="1"/>
  <c r="K36" i="1"/>
  <c r="J36" i="1"/>
  <c r="O35" i="1"/>
  <c r="N35" i="1"/>
  <c r="O34" i="1"/>
  <c r="N34" i="1"/>
  <c r="M34" i="1"/>
  <c r="L34" i="1"/>
  <c r="K34" i="1"/>
  <c r="J34" i="1"/>
  <c r="O33" i="1"/>
  <c r="N33" i="1"/>
  <c r="K33" i="1"/>
  <c r="J33" i="1"/>
  <c r="I32" i="1"/>
  <c r="O32" i="1" s="1"/>
  <c r="O31" i="1"/>
  <c r="I31" i="1"/>
  <c r="O30" i="1"/>
  <c r="I30" i="1"/>
  <c r="I29" i="1"/>
  <c r="O29" i="1" s="1"/>
  <c r="I28" i="1"/>
  <c r="O28" i="1" s="1"/>
  <c r="I27" i="1"/>
  <c r="O27" i="1" s="1"/>
  <c r="O26" i="1"/>
  <c r="M26" i="1" s="1"/>
  <c r="N26" i="1"/>
  <c r="L26" i="1"/>
  <c r="J26" i="1"/>
  <c r="I26" i="1"/>
  <c r="O25" i="1"/>
  <c r="J25" i="1"/>
  <c r="I25" i="1"/>
  <c r="M24" i="1"/>
  <c r="L24" i="1"/>
  <c r="I24" i="1"/>
  <c r="O24" i="1" s="1"/>
  <c r="K24" i="1" s="1"/>
  <c r="M23" i="1"/>
  <c r="I23" i="1"/>
  <c r="O23" i="1" s="1"/>
  <c r="O22" i="1"/>
  <c r="J22" i="1"/>
  <c r="I22" i="1"/>
  <c r="I21" i="1"/>
  <c r="O21" i="1" s="1"/>
  <c r="I20" i="1"/>
  <c r="O20" i="1" s="1"/>
  <c r="I19" i="1"/>
  <c r="O19" i="1" s="1"/>
  <c r="O18" i="1"/>
  <c r="M18" i="1" s="1"/>
  <c r="N18" i="1"/>
  <c r="L18" i="1"/>
  <c r="J18" i="1"/>
  <c r="I18" i="1"/>
  <c r="O17" i="1"/>
  <c r="I17" i="1"/>
  <c r="M16" i="1"/>
  <c r="L16" i="1"/>
  <c r="I16" i="1"/>
  <c r="O16" i="1" s="1"/>
  <c r="K16" i="1" s="1"/>
  <c r="I15" i="1"/>
  <c r="O15" i="1" s="1"/>
  <c r="O14" i="1"/>
  <c r="I14" i="1"/>
  <c r="I13" i="1"/>
  <c r="O13" i="1" s="1"/>
  <c r="I12" i="1"/>
  <c r="O12" i="1" s="1"/>
  <c r="I11" i="1"/>
  <c r="O11" i="1" s="1"/>
  <c r="K11" i="1" s="1"/>
  <c r="O10" i="1"/>
  <c r="M10" i="1" s="1"/>
  <c r="N10" i="1"/>
  <c r="L10" i="1"/>
  <c r="J10" i="1"/>
  <c r="I10" i="1"/>
  <c r="O9" i="1"/>
  <c r="J9" i="1"/>
  <c r="I9" i="1"/>
  <c r="M8" i="1"/>
  <c r="L8" i="1"/>
  <c r="I8" i="1"/>
  <c r="O8" i="1" s="1"/>
  <c r="K8" i="1" s="1"/>
  <c r="M7" i="1"/>
  <c r="I7" i="1"/>
  <c r="O7" i="1" s="1"/>
  <c r="L13" i="1" l="1"/>
  <c r="K13" i="1"/>
  <c r="J13" i="1"/>
  <c r="N13" i="1"/>
  <c r="M14" i="1"/>
  <c r="N14" i="1"/>
  <c r="L14" i="1"/>
  <c r="K14" i="1"/>
  <c r="L17" i="1"/>
  <c r="N17" i="1"/>
  <c r="M17" i="1"/>
  <c r="K17" i="1"/>
  <c r="K20" i="1"/>
  <c r="M20" i="1"/>
  <c r="L20" i="1"/>
  <c r="J20" i="1"/>
  <c r="N27" i="1"/>
  <c r="J27" i="1"/>
  <c r="M27" i="1"/>
  <c r="L27" i="1"/>
  <c r="M13" i="1"/>
  <c r="N15" i="1"/>
  <c r="J15" i="1"/>
  <c r="L15" i="1"/>
  <c r="K15" i="1"/>
  <c r="N20" i="1"/>
  <c r="K27" i="1"/>
  <c r="M30" i="1"/>
  <c r="L30" i="1"/>
  <c r="N30" i="1"/>
  <c r="K30" i="1"/>
  <c r="J30" i="1"/>
  <c r="L9" i="1"/>
  <c r="N9" i="1"/>
  <c r="M9" i="1"/>
  <c r="K9" i="1"/>
  <c r="K12" i="1"/>
  <c r="M12" i="1"/>
  <c r="L12" i="1"/>
  <c r="J12" i="1"/>
  <c r="M15" i="1"/>
  <c r="N19" i="1"/>
  <c r="J19" i="1"/>
  <c r="M19" i="1"/>
  <c r="L19" i="1"/>
  <c r="L21" i="1"/>
  <c r="K21" i="1"/>
  <c r="J21" i="1"/>
  <c r="N21" i="1"/>
  <c r="M22" i="1"/>
  <c r="N22" i="1"/>
  <c r="L22" i="1"/>
  <c r="K22" i="1"/>
  <c r="L25" i="1"/>
  <c r="N25" i="1"/>
  <c r="M25" i="1"/>
  <c r="K25" i="1"/>
  <c r="K28" i="1"/>
  <c r="N28" i="1"/>
  <c r="M28" i="1"/>
  <c r="L28" i="1"/>
  <c r="J28" i="1"/>
  <c r="N7" i="1"/>
  <c r="J7" i="1"/>
  <c r="L7" i="1"/>
  <c r="K7" i="1"/>
  <c r="N12" i="1"/>
  <c r="J14" i="1"/>
  <c r="J17" i="1"/>
  <c r="K19" i="1"/>
  <c r="M21" i="1"/>
  <c r="N23" i="1"/>
  <c r="J23" i="1"/>
  <c r="L23" i="1"/>
  <c r="K23" i="1"/>
  <c r="L29" i="1"/>
  <c r="K29" i="1"/>
  <c r="N29" i="1"/>
  <c r="M29" i="1"/>
  <c r="J29" i="1"/>
  <c r="N31" i="1"/>
  <c r="J31" i="1"/>
  <c r="M31" i="1"/>
  <c r="L31" i="1"/>
  <c r="K31" i="1"/>
  <c r="N11" i="1"/>
  <c r="J11" i="1"/>
  <c r="M11" i="1"/>
  <c r="M48" i="1" s="1"/>
  <c r="L11" i="1"/>
  <c r="N59" i="1"/>
  <c r="J59" i="1"/>
  <c r="M59" i="1"/>
  <c r="L59" i="1"/>
  <c r="K32" i="1"/>
  <c r="N32" i="1"/>
  <c r="J32" i="1"/>
  <c r="M35" i="1"/>
  <c r="L35" i="1"/>
  <c r="M39" i="1"/>
  <c r="L39" i="1"/>
  <c r="M43" i="1"/>
  <c r="L43" i="1"/>
  <c r="N61" i="1"/>
  <c r="J61" i="1"/>
  <c r="M61" i="1"/>
  <c r="L61" i="1"/>
  <c r="L65" i="1" s="1"/>
  <c r="N8" i="1"/>
  <c r="N16" i="1"/>
  <c r="N24" i="1"/>
  <c r="L32" i="1"/>
  <c r="J35" i="1"/>
  <c r="J39" i="1"/>
  <c r="J43" i="1"/>
  <c r="N63" i="1"/>
  <c r="J63" i="1"/>
  <c r="M63" i="1"/>
  <c r="L63" i="1"/>
  <c r="J8" i="1"/>
  <c r="K10" i="1"/>
  <c r="J16" i="1"/>
  <c r="K18" i="1"/>
  <c r="J24" i="1"/>
  <c r="K26" i="1"/>
  <c r="M32" i="1"/>
  <c r="M33" i="1"/>
  <c r="L33" i="1"/>
  <c r="K35" i="1"/>
  <c r="M37" i="1"/>
  <c r="L37" i="1"/>
  <c r="K39" i="1"/>
  <c r="M41" i="1"/>
  <c r="L41" i="1"/>
  <c r="K43" i="1"/>
  <c r="M45" i="1"/>
  <c r="L45" i="1"/>
  <c r="N57" i="1"/>
  <c r="J57" i="1"/>
  <c r="M57" i="1"/>
  <c r="M65" i="1" s="1"/>
  <c r="L57" i="1"/>
  <c r="K59" i="1"/>
  <c r="K65" i="1" s="1"/>
  <c r="J56" i="1"/>
  <c r="N56" i="1"/>
  <c r="J58" i="1"/>
  <c r="N58" i="1"/>
  <c r="J60" i="1"/>
  <c r="N60" i="1"/>
  <c r="J62" i="1"/>
  <c r="N62" i="1"/>
  <c r="J64" i="1"/>
  <c r="N64" i="1"/>
  <c r="J65" i="1" l="1"/>
  <c r="N48" i="1"/>
  <c r="K48" i="1"/>
  <c r="N65" i="1"/>
  <c r="L48" i="1"/>
  <c r="J48" i="1"/>
  <c r="O48" i="1" s="1"/>
</calcChain>
</file>

<file path=xl/sharedStrings.xml><?xml version="1.0" encoding="utf-8"?>
<sst xmlns="http://schemas.openxmlformats.org/spreadsheetml/2006/main" count="269" uniqueCount="185">
  <si>
    <t>INSTITUTO DOMINICANA PARA LA CALIDAD</t>
  </si>
  <si>
    <t>RELACIÓN DE FACTURAS PENDIENTES DE PAGO AL  30/11/2024</t>
  </si>
  <si>
    <r>
      <t xml:space="preserve">INSTITUCION:  </t>
    </r>
    <r>
      <rPr>
        <b/>
        <u/>
        <sz val="16"/>
        <rFont val="Times New Roman"/>
        <family val="1"/>
      </rPr>
      <t>INSTITUTO DOMINICANO PARA LA CALIDAD</t>
    </r>
  </si>
  <si>
    <t>NCF: No.</t>
  </si>
  <si>
    <t>PROVEEDOR</t>
  </si>
  <si>
    <t>CONCEPTO</t>
  </si>
  <si>
    <t>MONTO</t>
  </si>
  <si>
    <t>FECHA FACTURA</t>
  </si>
  <si>
    <t>FECHA DE VENCIMIENTO</t>
  </si>
  <si>
    <t>NO VENCIDAS</t>
  </si>
  <si>
    <t>1-30 días</t>
  </si>
  <si>
    <t>31-60 días</t>
  </si>
  <si>
    <t>61-90 días</t>
  </si>
  <si>
    <t>91-Más días</t>
  </si>
  <si>
    <t>DIAS</t>
  </si>
  <si>
    <t>B1500000082</t>
  </si>
  <si>
    <t xml:space="preserve">CONCEPTA </t>
  </si>
  <si>
    <t xml:space="preserve">SERVICIO DE CAPACITACION </t>
  </si>
  <si>
    <t>B1500000083</t>
  </si>
  <si>
    <t>B1500000084</t>
  </si>
  <si>
    <t>B1500000073</t>
  </si>
  <si>
    <t>QC 2000 CONSULTORES LATINOAMERICANOS</t>
  </si>
  <si>
    <t xml:space="preserve">SERVICIO DE AUDITORIA </t>
  </si>
  <si>
    <t>B1500000090</t>
  </si>
  <si>
    <t>E450000000027</t>
  </si>
  <si>
    <t>FERRETERIA CIMA</t>
  </si>
  <si>
    <t>COMPRA INSUMOS ELECTRICOS</t>
  </si>
  <si>
    <t>B1500000091</t>
  </si>
  <si>
    <t>B1500002140</t>
  </si>
  <si>
    <t>ACTUALIDADES VD</t>
  </si>
  <si>
    <t>COMPRA DE INSUMOS VARIOS</t>
  </si>
  <si>
    <t>B1500003645</t>
  </si>
  <si>
    <t>FLORISTERIA ZUNIFLOR</t>
  </si>
  <si>
    <t>PAGO ARREGLO FLORAL</t>
  </si>
  <si>
    <t>B1500000102</t>
  </si>
  <si>
    <t>BOSIBA</t>
  </si>
  <si>
    <t>SISTEMA DE FACTURACION Y COBROS</t>
  </si>
  <si>
    <t>E450000000259</t>
  </si>
  <si>
    <t>BONANZA DOMINICANA</t>
  </si>
  <si>
    <t>MANTENIMIENTO MITSUBISHI</t>
  </si>
  <si>
    <t>B1500000163</t>
  </si>
  <si>
    <t>SERVICIOS &amp; DISEÑOS TECNICOS JSANTOS</t>
  </si>
  <si>
    <t>COMPRA E INSTALACION AIRES REGIONAL NORTE</t>
  </si>
  <si>
    <t>B1500000521</t>
  </si>
  <si>
    <t>GBM ESPECIALIDADES</t>
  </si>
  <si>
    <t>COMPRA DE SUMINISTROS DE LIMPIEZA</t>
  </si>
  <si>
    <t>B1500000522</t>
  </si>
  <si>
    <t xml:space="preserve">COMPRA DE SUMINISTROS DE PAPEL </t>
  </si>
  <si>
    <t>E450000001046</t>
  </si>
  <si>
    <t>MAGNA</t>
  </si>
  <si>
    <t xml:space="preserve">MANTENIMENO DE VEHICULOS </t>
  </si>
  <si>
    <t>B1500000262</t>
  </si>
  <si>
    <t>PHOENIX CALIBRATION D.R.</t>
  </si>
  <si>
    <t>SERVICIO DE PRUEBA HIDRAULICA</t>
  </si>
  <si>
    <t>B1500000068</t>
  </si>
  <si>
    <t>BRYMADA</t>
  </si>
  <si>
    <t>COMPRA SUMINISTROS ALIMENTICIOS</t>
  </si>
  <si>
    <t>B1500001506</t>
  </si>
  <si>
    <t>CKTRANS MOTORS</t>
  </si>
  <si>
    <t>MANTENIMIENTO GRUA</t>
  </si>
  <si>
    <t>E4500000665981</t>
  </si>
  <si>
    <t>CLARO</t>
  </si>
  <si>
    <t>SERVICO DE TELEFONICO ENE.25</t>
  </si>
  <si>
    <t>B1500000092</t>
  </si>
  <si>
    <t>B1500000367</t>
  </si>
  <si>
    <t>MARIA ESTELA ALBERTO</t>
  </si>
  <si>
    <t>SERVICIOS DE AUDITOR DE SISTEMA DE GESTION</t>
  </si>
  <si>
    <t>INDUSTRIA METALICAS CARIBE S.A.S</t>
  </si>
  <si>
    <t>PAGO SERVICIO PRUEBAS HIDROSTATICA</t>
  </si>
  <si>
    <t>COMPU-OFFICE DOMINICANA</t>
  </si>
  <si>
    <t>COMPRA DE INSUMOS INFORMATICOS</t>
  </si>
  <si>
    <t>B1500000066</t>
  </si>
  <si>
    <t xml:space="preserve">EDESUR </t>
  </si>
  <si>
    <t xml:space="preserve">SERVICIO DE ELECTRICIDAD </t>
  </si>
  <si>
    <t>E450000000566</t>
  </si>
  <si>
    <t>E450000009516</t>
  </si>
  <si>
    <t>TOTAL</t>
  </si>
  <si>
    <t xml:space="preserve">RELACION DE FACTURA FONDO LIQUIDABLE </t>
  </si>
  <si>
    <t>AL 30/11/2024</t>
  </si>
  <si>
    <t>0-30 días</t>
  </si>
  <si>
    <t xml:space="preserve">TOTAL </t>
  </si>
  <si>
    <t>PROVEEDORES INTERNACIONALES</t>
  </si>
  <si>
    <t>COMPROBANTE</t>
  </si>
  <si>
    <t>ABONO</t>
  </si>
  <si>
    <t>LIBRAMIENTO</t>
  </si>
  <si>
    <t>TIPO DE MODEDA</t>
  </si>
  <si>
    <t>EQUIVALENTE EN PESO</t>
  </si>
  <si>
    <t>TASA DE CAMBIO  AL 31/01/2025</t>
  </si>
  <si>
    <t>OBSERVACION</t>
  </si>
  <si>
    <t>FACT. N° 217</t>
  </si>
  <si>
    <t>SIM</t>
  </si>
  <si>
    <t>MEMBRESIA AÑO 2025</t>
  </si>
  <si>
    <t>DÓLAR</t>
  </si>
  <si>
    <t>COT-2025-044</t>
  </si>
  <si>
    <t>ISO</t>
  </si>
  <si>
    <t>CHF</t>
  </si>
  <si>
    <t>CTL GROUP</t>
  </si>
  <si>
    <t>PRUEBAS DE LABORATORIO</t>
  </si>
  <si>
    <t xml:space="preserve"> TOTAL FACTURA INTERNACIONAL</t>
  </si>
  <si>
    <t>C</t>
  </si>
  <si>
    <t>RELACION DE EXPEDIENTE EN PROCESO DE PAGO</t>
  </si>
  <si>
    <t xml:space="preserve">NO. </t>
  </si>
  <si>
    <t>NO. LIB./CHEQUE/TRANSF</t>
  </si>
  <si>
    <t>FECHA DE LIB./CHEQUE/TRANSF.</t>
  </si>
  <si>
    <t>FONDO</t>
  </si>
  <si>
    <t>CUENTA PRESUPUESTARIA</t>
  </si>
  <si>
    <t>E450000002979</t>
  </si>
  <si>
    <t>PAGO SERVICIO DE ELECTRICIDAD NOV. 24</t>
  </si>
  <si>
    <t>16</t>
  </si>
  <si>
    <t>20/01/2025</t>
  </si>
  <si>
    <t>04/02/2025</t>
  </si>
  <si>
    <t>100</t>
  </si>
  <si>
    <t>2.2.1.6.01</t>
  </si>
  <si>
    <t>E450000020870</t>
  </si>
  <si>
    <t>EDENORTE DOMINICANA S A</t>
  </si>
  <si>
    <t>PAGO ENERGÍA ELÉCT STGO. DIC.24</t>
  </si>
  <si>
    <t>19</t>
  </si>
  <si>
    <t xml:space="preserve"> E450000025883</t>
  </si>
  <si>
    <t>PAGO ENERGÍA ELÉCT. LAB. STGO DIC.24</t>
  </si>
  <si>
    <t>21</t>
  </si>
  <si>
    <t>B1500156865</t>
  </si>
  <si>
    <t>CAASD</t>
  </si>
  <si>
    <t>PAGO SUMINISTRO AGUA SEDE ENE. 25</t>
  </si>
  <si>
    <t>23</t>
  </si>
  <si>
    <t>2.2.1.7.01</t>
  </si>
  <si>
    <t>E450000011295</t>
  </si>
  <si>
    <t>ALTICE DOMINICANA</t>
  </si>
  <si>
    <t>PAGO SERVICIO DE FLOTAS DIC.24</t>
  </si>
  <si>
    <t>26</t>
  </si>
  <si>
    <t>2.2.1.3.01/2.2.1.5.01</t>
  </si>
  <si>
    <t>B1500007047</t>
  </si>
  <si>
    <t>AYUNTAMIENTO DEL MUNICIPIO DE SANTIAGO</t>
  </si>
  <si>
    <t>PAGO RECOGIDA BASURA STGO, ENE. 2025</t>
  </si>
  <si>
    <t>30</t>
  </si>
  <si>
    <t>2.2.1.8.01</t>
  </si>
  <si>
    <t>B1500007018</t>
  </si>
  <si>
    <t>PAGO RECOGIDA BASURA LAB. STGO, ENE. 2025</t>
  </si>
  <si>
    <t>32</t>
  </si>
  <si>
    <t>E450000063430</t>
  </si>
  <si>
    <t>PAGO SERVICO DE TELEFONICO DIC.24</t>
  </si>
  <si>
    <t>37</t>
  </si>
  <si>
    <t>2.2.1.2.01/2.2.1.3.01/2.2.1.5.01</t>
  </si>
  <si>
    <t>E450000011074</t>
  </si>
  <si>
    <t>PAGO DE SERVICIO DE INTERNET DIC.24</t>
  </si>
  <si>
    <t>52</t>
  </si>
  <si>
    <t>22/01/2025</t>
  </si>
  <si>
    <t>06/02/2025</t>
  </si>
  <si>
    <t>2.2.1.5.01</t>
  </si>
  <si>
    <t>B1500000115</t>
  </si>
  <si>
    <t>OSVALDO GUARIONEX MENDIETA PEREZ</t>
  </si>
  <si>
    <t>PAGO ALQ. EDIFICIO LABORAT. ENE 25</t>
  </si>
  <si>
    <t>58</t>
  </si>
  <si>
    <t>23/01/2025</t>
  </si>
  <si>
    <t>07/02/2025</t>
  </si>
  <si>
    <t>2.2.5.1.01</t>
  </si>
  <si>
    <t>B1500059749</t>
  </si>
  <si>
    <t>AYUNTAMIENTO DEL DISTRITO NACIONAL</t>
  </si>
  <si>
    <t>PAGO RECOGIDA BASURA SEDE, ENE. 2025</t>
  </si>
  <si>
    <t>80</t>
  </si>
  <si>
    <t>27/01/2025</t>
  </si>
  <si>
    <t>11/02/2025</t>
  </si>
  <si>
    <t>B1500036332</t>
  </si>
  <si>
    <t>CORAASAN</t>
  </si>
  <si>
    <t>PAGO SUMINISTRO AGUA STGO DIC. 24</t>
  </si>
  <si>
    <t>86</t>
  </si>
  <si>
    <t>29/01/2025</t>
  </si>
  <si>
    <t>13/02/2025</t>
  </si>
  <si>
    <t>N/A</t>
  </si>
  <si>
    <t xml:space="preserve">NOMINA </t>
  </si>
  <si>
    <t>PAGO VIATICOS ENERO 2025</t>
  </si>
  <si>
    <t>60</t>
  </si>
  <si>
    <t>02/02/2025</t>
  </si>
  <si>
    <t>102</t>
  </si>
  <si>
    <t>2.2.3.1.01</t>
  </si>
  <si>
    <t>62</t>
  </si>
  <si>
    <t>20/12/2025</t>
  </si>
  <si>
    <t>.</t>
  </si>
  <si>
    <t>2.1.2.2.10</t>
  </si>
  <si>
    <t>CUENTA POR PAGAR PROVEEDORES</t>
  </si>
  <si>
    <t xml:space="preserve">NOTA: </t>
  </si>
  <si>
    <t>CUENTA POR PAGAR  EMPLEADOS</t>
  </si>
  <si>
    <t>TOTAL ADEUDADO</t>
  </si>
  <si>
    <t>ELABORADO POR:</t>
  </si>
  <si>
    <t>REVISADO POR:</t>
  </si>
  <si>
    <t>APROBADO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</si>
</sst>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(* #,##0.00_);_(* \(#,##0.00\);_(* &quot;-&quot;??_);_(@_)"/>
    <numFmt numFmtId="165" formatCode="dd/mm/yyyy;@"/>
    <numFmt numFmtId="166" formatCode="[$-409]d\-mmm\-yy;@"/>
    <numFmt numFmtId="167" formatCode="_(* #,##0.0000_);_(* \(#,##0.0000\);_(* &quot;-&quot;??_);_(@_)"/>
    <numFmt numFmtId="168" formatCode="dd/mm/yy;@"/>
    <numFmt numFmtId="169" formatCode="&quot;RD$&quot;#,##0.00"/>
    <numFmt numFmtId="170" formatCode="[$$-1C0A]#,##0.00_);\([$$-1C0A]#,##0.00\)"/>
    <numFmt numFmtId="171" formatCode="[$$-1C0A]#,##0.0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Times New Roman"/>
      <family val="1"/>
    </font>
    <font>
      <b/>
      <u/>
      <sz val="16"/>
      <name val="Times New Roman"/>
      <family val="1"/>
    </font>
    <font>
      <b/>
      <sz val="16"/>
      <color theme="1"/>
      <name val="Times New Roman"/>
      <family val="1"/>
    </font>
    <font>
      <sz val="16"/>
      <name val="Times New Roman"/>
      <family val="1"/>
    </font>
    <font>
      <sz val="16"/>
      <color rgb="FF000000"/>
      <name val="Times New Roman"/>
      <family val="1"/>
    </font>
    <font>
      <sz val="16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b/>
      <sz val="9"/>
      <name val="Times New Roman"/>
      <family val="1"/>
    </font>
    <font>
      <b/>
      <sz val="14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6"/>
      <color rgb="FF000000"/>
      <name val="Times New Roman"/>
      <family val="1"/>
    </font>
    <font>
      <sz val="11"/>
      <name val="Calibri"/>
      <family val="2"/>
      <scheme val="minor"/>
    </font>
    <font>
      <sz val="16"/>
      <name val="Calibri"/>
      <family val="2"/>
    </font>
    <font>
      <b/>
      <sz val="18"/>
      <color theme="1"/>
      <name val="Times New Roman"/>
      <family val="1"/>
    </font>
    <font>
      <b/>
      <sz val="16"/>
      <color rgb="FF000000"/>
      <name val="Calibri"/>
      <family val="2"/>
    </font>
    <font>
      <sz val="16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5" tint="0.79998168889431442"/>
        <bgColor indexed="26"/>
      </patternFill>
    </fill>
    <fill>
      <patternFill patternType="solid">
        <fgColor theme="5" tint="0.79998168889431442"/>
        <bgColor indexed="2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rgb="FF9999FF"/>
      </patternFill>
    </fill>
    <fill>
      <patternFill patternType="solid">
        <fgColor rgb="FFFFCCCC"/>
        <bgColor indexed="64"/>
      </patternFill>
    </fill>
    <fill>
      <patternFill patternType="solid">
        <fgColor rgb="FFFFCCCC"/>
        <bgColor rgb="FF000000"/>
      </patternFill>
    </fill>
    <fill>
      <patternFill patternType="solid">
        <fgColor rgb="FFFFCCCC"/>
        <bgColor rgb="FFFFFFCC"/>
      </patternFill>
    </fill>
    <fill>
      <patternFill patternType="solid">
        <fgColor rgb="FFFFCCCC"/>
        <bgColor rgb="FF9999FF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165" fontId="4" fillId="0" borderId="1" xfId="1" applyNumberFormat="1" applyFont="1" applyFill="1" applyBorder="1" applyAlignment="1">
      <alignment horizontal="center" wrapText="1"/>
    </xf>
    <xf numFmtId="165" fontId="4" fillId="0" borderId="1" xfId="1" applyNumberFormat="1" applyFont="1" applyFill="1" applyBorder="1" applyAlignment="1">
      <alignment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164" fontId="7" fillId="0" borderId="5" xfId="1" applyFont="1" applyFill="1" applyBorder="1" applyAlignment="1">
      <alignment vertical="center" wrapText="1"/>
    </xf>
    <xf numFmtId="165" fontId="7" fillId="3" borderId="5" xfId="0" applyNumberFormat="1" applyFont="1" applyFill="1" applyBorder="1" applyAlignment="1">
      <alignment horizontal="center" vertical="center" wrapText="1"/>
    </xf>
    <xf numFmtId="165" fontId="7" fillId="0" borderId="5" xfId="0" applyNumberFormat="1" applyFont="1" applyBorder="1" applyAlignment="1">
      <alignment horizontal="center" vertical="center" wrapText="1"/>
    </xf>
    <xf numFmtId="164" fontId="7" fillId="0" borderId="5" xfId="1" applyFont="1" applyFill="1" applyBorder="1" applyAlignment="1">
      <alignment wrapText="1"/>
    </xf>
    <xf numFmtId="164" fontId="7" fillId="0" borderId="5" xfId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0" fillId="0" borderId="0" xfId="0" applyAlignment="1">
      <alignment wrapText="1"/>
    </xf>
    <xf numFmtId="0" fontId="7" fillId="0" borderId="5" xfId="0" applyFont="1" applyBorder="1" applyAlignment="1">
      <alignment horizontal="left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left" vertical="center" wrapText="1"/>
    </xf>
    <xf numFmtId="164" fontId="7" fillId="3" borderId="5" xfId="1" applyFont="1" applyFill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4" borderId="8" xfId="0" applyFont="1" applyFill="1" applyBorder="1" applyAlignment="1">
      <alignment wrapText="1"/>
    </xf>
    <xf numFmtId="0" fontId="7" fillId="3" borderId="6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left" vertical="center" wrapText="1"/>
    </xf>
    <xf numFmtId="164" fontId="7" fillId="3" borderId="6" xfId="1" applyFont="1" applyFill="1" applyBorder="1" applyAlignment="1">
      <alignment vertical="center" wrapText="1"/>
    </xf>
    <xf numFmtId="0" fontId="8" fillId="0" borderId="6" xfId="0" applyFont="1" applyBorder="1" applyAlignment="1">
      <alignment horizontal="left" vertical="center" wrapText="1"/>
    </xf>
    <xf numFmtId="164" fontId="7" fillId="0" borderId="6" xfId="1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165" fontId="7" fillId="3" borderId="6" xfId="0" applyNumberFormat="1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9" fillId="3" borderId="5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vertical="center" wrapText="1"/>
    </xf>
    <xf numFmtId="164" fontId="9" fillId="3" borderId="5" xfId="1" applyFont="1" applyFill="1" applyBorder="1" applyAlignment="1">
      <alignment horizontal="center" wrapText="1"/>
    </xf>
    <xf numFmtId="166" fontId="7" fillId="0" borderId="5" xfId="0" applyNumberFormat="1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left" vertical="center" wrapText="1"/>
    </xf>
    <xf numFmtId="164" fontId="7" fillId="3" borderId="9" xfId="1" applyFont="1" applyFill="1" applyBorder="1" applyAlignment="1">
      <alignment vertical="center" wrapText="1"/>
    </xf>
    <xf numFmtId="165" fontId="7" fillId="3" borderId="9" xfId="0" applyNumberFormat="1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wrapText="1"/>
    </xf>
    <xf numFmtId="0" fontId="10" fillId="3" borderId="10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164" fontId="4" fillId="3" borderId="5" xfId="1" applyFont="1" applyFill="1" applyBorder="1" applyAlignment="1">
      <alignment vertical="center" wrapText="1"/>
    </xf>
    <xf numFmtId="166" fontId="11" fillId="3" borderId="5" xfId="0" applyNumberFormat="1" applyFont="1" applyFill="1" applyBorder="1" applyAlignment="1">
      <alignment horizontal="center" wrapText="1"/>
    </xf>
    <xf numFmtId="164" fontId="12" fillId="3" borderId="5" xfId="1" applyFont="1" applyFill="1" applyBorder="1" applyAlignment="1">
      <alignment horizontal="center" wrapText="1"/>
    </xf>
    <xf numFmtId="0" fontId="10" fillId="0" borderId="0" xfId="0" applyFont="1" applyAlignment="1">
      <alignment horizontal="center" wrapText="1"/>
    </xf>
    <xf numFmtId="0" fontId="10" fillId="3" borderId="0" xfId="0" applyFont="1" applyFill="1" applyAlignment="1">
      <alignment horizontal="center" wrapText="1"/>
    </xf>
    <xf numFmtId="164" fontId="11" fillId="3" borderId="0" xfId="1" applyFont="1" applyFill="1" applyBorder="1" applyAlignment="1">
      <alignment vertical="center" wrapText="1"/>
    </xf>
    <xf numFmtId="166" fontId="11" fillId="3" borderId="0" xfId="0" applyNumberFormat="1" applyFont="1" applyFill="1" applyAlignment="1">
      <alignment horizontal="center" wrapText="1"/>
    </xf>
    <xf numFmtId="164" fontId="13" fillId="3" borderId="0" xfId="1" applyFont="1" applyFill="1" applyBorder="1"/>
    <xf numFmtId="164" fontId="13" fillId="3" borderId="0" xfId="1" applyFont="1" applyFill="1" applyBorder="1" applyAlignment="1">
      <alignment horizontal="center"/>
    </xf>
    <xf numFmtId="164" fontId="13" fillId="3" borderId="0" xfId="1" applyFont="1" applyFill="1" applyBorder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5" fillId="3" borderId="0" xfId="0" applyFont="1" applyFill="1" applyAlignment="1">
      <alignment horizontal="center" vertical="center" wrapText="1"/>
    </xf>
    <xf numFmtId="0" fontId="14" fillId="3" borderId="0" xfId="0" applyFont="1" applyFill="1" applyAlignment="1">
      <alignment horizontal="center" wrapText="1"/>
    </xf>
    <xf numFmtId="164" fontId="16" fillId="3" borderId="0" xfId="0" applyNumberFormat="1" applyFont="1" applyFill="1"/>
    <xf numFmtId="164" fontId="14" fillId="3" borderId="0" xfId="0" applyNumberFormat="1" applyFont="1" applyFill="1" applyAlignment="1">
      <alignment horizontal="center"/>
    </xf>
    <xf numFmtId="0" fontId="16" fillId="3" borderId="0" xfId="0" applyFont="1" applyFill="1"/>
    <xf numFmtId="0" fontId="16" fillId="3" borderId="0" xfId="0" applyFont="1" applyFill="1" applyAlignment="1">
      <alignment horizontal="center"/>
    </xf>
    <xf numFmtId="0" fontId="16" fillId="3" borderId="0" xfId="0" applyFont="1" applyFill="1" applyAlignment="1">
      <alignment horizontal="center" wrapText="1"/>
    </xf>
    <xf numFmtId="0" fontId="6" fillId="3" borderId="0" xfId="0" applyFont="1" applyFill="1" applyAlignment="1">
      <alignment horizontal="center" vertical="center"/>
    </xf>
    <xf numFmtId="164" fontId="6" fillId="3" borderId="0" xfId="1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vertical="center" wrapText="1"/>
    </xf>
    <xf numFmtId="164" fontId="7" fillId="3" borderId="5" xfId="1" applyFont="1" applyFill="1" applyBorder="1" applyAlignment="1">
      <alignment wrapText="1"/>
    </xf>
    <xf numFmtId="0" fontId="0" fillId="3" borderId="0" xfId="0" applyFill="1"/>
    <xf numFmtId="164" fontId="9" fillId="0" borderId="5" xfId="1" applyFont="1" applyFill="1" applyBorder="1" applyAlignment="1">
      <alignment horizontal="center" wrapText="1"/>
    </xf>
    <xf numFmtId="0" fontId="17" fillId="0" borderId="7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164" fontId="6" fillId="0" borderId="5" xfId="0" applyNumberFormat="1" applyFont="1" applyBorder="1"/>
    <xf numFmtId="164" fontId="6" fillId="0" borderId="5" xfId="0" applyNumberFormat="1" applyFont="1" applyBorder="1" applyAlignment="1">
      <alignment wrapText="1"/>
    </xf>
    <xf numFmtId="2" fontId="4" fillId="0" borderId="5" xfId="0" applyNumberFormat="1" applyFont="1" applyBorder="1" applyAlignment="1">
      <alignment horizontal="center" wrapText="1"/>
    </xf>
    <xf numFmtId="0" fontId="14" fillId="0" borderId="0" xfId="0" applyFont="1"/>
    <xf numFmtId="0" fontId="14" fillId="3" borderId="0" xfId="0" applyFont="1" applyFill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8" fillId="0" borderId="0" xfId="0" applyFont="1" applyAlignment="1">
      <alignment horizontal="left"/>
    </xf>
    <xf numFmtId="0" fontId="18" fillId="3" borderId="0" xfId="0" applyFont="1" applyFill="1" applyAlignment="1">
      <alignment horizontal="left" wrapText="1"/>
    </xf>
    <xf numFmtId="0" fontId="18" fillId="3" borderId="0" xfId="0" applyFont="1" applyFill="1" applyAlignment="1">
      <alignment horizontal="center" vertical="center" wrapText="1"/>
    </xf>
    <xf numFmtId="164" fontId="18" fillId="3" borderId="0" xfId="1" applyFont="1" applyFill="1" applyBorder="1" applyAlignment="1">
      <alignment horizontal="center" wrapText="1"/>
    </xf>
    <xf numFmtId="166" fontId="19" fillId="3" borderId="0" xfId="0" applyNumberFormat="1" applyFont="1" applyFill="1" applyAlignment="1">
      <alignment horizontal="center" wrapText="1"/>
    </xf>
    <xf numFmtId="164" fontId="18" fillId="3" borderId="0" xfId="1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165" fontId="4" fillId="0" borderId="12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164" fontId="4" fillId="5" borderId="5" xfId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left" vertical="center" wrapText="1"/>
    </xf>
    <xf numFmtId="4" fontId="8" fillId="3" borderId="5" xfId="0" applyNumberFormat="1" applyFont="1" applyFill="1" applyBorder="1" applyAlignment="1">
      <alignment horizontal="center" vertical="center" wrapText="1"/>
    </xf>
    <xf numFmtId="164" fontId="7" fillId="0" borderId="5" xfId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8" fillId="7" borderId="5" xfId="1" applyFont="1" applyFill="1" applyBorder="1" applyAlignment="1">
      <alignment horizontal="center" vertical="center" wrapText="1"/>
    </xf>
    <xf numFmtId="167" fontId="8" fillId="8" borderId="5" xfId="1" applyNumberFormat="1" applyFont="1" applyFill="1" applyBorder="1" applyAlignment="1">
      <alignment horizontal="center" wrapText="1"/>
    </xf>
    <xf numFmtId="15" fontId="20" fillId="4" borderId="5" xfId="0" applyNumberFormat="1" applyFont="1" applyFill="1" applyBorder="1" applyAlignment="1">
      <alignment horizontal="center" wrapText="1"/>
    </xf>
    <xf numFmtId="165" fontId="0" fillId="0" borderId="0" xfId="0" applyNumberFormat="1"/>
    <xf numFmtId="0" fontId="8" fillId="9" borderId="5" xfId="0" applyFont="1" applyFill="1" applyBorder="1" applyAlignment="1">
      <alignment horizontal="center" vertical="center" wrapText="1"/>
    </xf>
    <xf numFmtId="4" fontId="8" fillId="0" borderId="5" xfId="0" applyNumberFormat="1" applyFont="1" applyBorder="1" applyAlignment="1">
      <alignment horizontal="center" vertical="center" wrapText="1"/>
    </xf>
    <xf numFmtId="168" fontId="7" fillId="0" borderId="5" xfId="0" applyNumberFormat="1" applyFont="1" applyBorder="1" applyAlignment="1">
      <alignment horizontal="center" vertical="center" wrapText="1"/>
    </xf>
    <xf numFmtId="164" fontId="8" fillId="0" borderId="5" xfId="1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wrapText="1"/>
    </xf>
    <xf numFmtId="4" fontId="8" fillId="8" borderId="5" xfId="0" applyNumberFormat="1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left" vertical="center" wrapText="1"/>
    </xf>
    <xf numFmtId="167" fontId="8" fillId="0" borderId="5" xfId="1" applyNumberFormat="1" applyFont="1" applyFill="1" applyBorder="1" applyAlignment="1">
      <alignment horizontal="center" wrapText="1"/>
    </xf>
    <xf numFmtId="0" fontId="18" fillId="0" borderId="0" xfId="0" applyFont="1"/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4" fontId="6" fillId="0" borderId="5" xfId="1" applyFont="1" applyBorder="1" applyAlignment="1">
      <alignment vertical="center"/>
    </xf>
    <xf numFmtId="0" fontId="21" fillId="0" borderId="5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wrapText="1"/>
    </xf>
    <xf numFmtId="0" fontId="18" fillId="3" borderId="0" xfId="0" applyFont="1" applyFill="1"/>
    <xf numFmtId="169" fontId="22" fillId="0" borderId="0" xfId="1" applyNumberFormat="1" applyFont="1" applyFill="1" applyBorder="1" applyAlignment="1">
      <alignment horizontal="center" wrapText="1"/>
    </xf>
    <xf numFmtId="164" fontId="23" fillId="0" borderId="0" xfId="0" applyNumberFormat="1" applyFont="1"/>
    <xf numFmtId="164" fontId="6" fillId="0" borderId="0" xfId="1" applyFont="1"/>
    <xf numFmtId="164" fontId="14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4" fillId="0" borderId="0" xfId="0" applyFont="1"/>
    <xf numFmtId="0" fontId="25" fillId="10" borderId="5" xfId="0" applyFont="1" applyFill="1" applyBorder="1" applyAlignment="1">
      <alignment horizontal="center" vertical="center"/>
    </xf>
    <xf numFmtId="0" fontId="25" fillId="11" borderId="5" xfId="0" applyFont="1" applyFill="1" applyBorder="1" applyAlignment="1">
      <alignment horizontal="center" vertical="center"/>
    </xf>
    <xf numFmtId="0" fontId="25" fillId="12" borderId="5" xfId="0" applyFont="1" applyFill="1" applyBorder="1" applyAlignment="1">
      <alignment horizontal="center" vertical="center"/>
    </xf>
    <xf numFmtId="0" fontId="25" fillId="13" borderId="5" xfId="0" applyFont="1" applyFill="1" applyBorder="1" applyAlignment="1">
      <alignment horizontal="center" vertical="center"/>
    </xf>
    <xf numFmtId="0" fontId="25" fillId="12" borderId="5" xfId="0" applyFont="1" applyFill="1" applyBorder="1" applyAlignment="1">
      <alignment horizontal="center" vertical="center" wrapText="1"/>
    </xf>
    <xf numFmtId="0" fontId="25" fillId="13" borderId="5" xfId="0" applyFont="1" applyFill="1" applyBorder="1" applyAlignment="1">
      <alignment horizontal="center" vertical="center" wrapText="1"/>
    </xf>
    <xf numFmtId="0" fontId="26" fillId="0" borderId="0" xfId="0" applyFont="1"/>
    <xf numFmtId="0" fontId="8" fillId="0" borderId="5" xfId="0" applyFont="1" applyBorder="1" applyAlignment="1">
      <alignment horizontal="left" vertical="center"/>
    </xf>
    <xf numFmtId="164" fontId="7" fillId="0" borderId="6" xfId="1" applyFont="1" applyFill="1" applyBorder="1" applyAlignment="1">
      <alignment vertical="center"/>
    </xf>
    <xf numFmtId="165" fontId="7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14" fontId="7" fillId="0" borderId="5" xfId="0" applyNumberFormat="1" applyFont="1" applyBorder="1" applyAlignment="1">
      <alignment horizontal="center" vertical="center"/>
    </xf>
    <xf numFmtId="168" fontId="7" fillId="0" borderId="8" xfId="0" applyNumberFormat="1" applyFont="1" applyBorder="1" applyAlignment="1">
      <alignment horizontal="center" vertical="center"/>
    </xf>
    <xf numFmtId="0" fontId="27" fillId="0" borderId="8" xfId="0" applyFont="1" applyBorder="1" applyAlignment="1">
      <alignment horizontal="center"/>
    </xf>
    <xf numFmtId="0" fontId="27" fillId="0" borderId="8" xfId="0" applyFont="1" applyBorder="1" applyAlignment="1">
      <alignment horizontal="center" wrapText="1"/>
    </xf>
    <xf numFmtId="168" fontId="7" fillId="0" borderId="5" xfId="0" applyNumberFormat="1" applyFont="1" applyBorder="1" applyAlignment="1">
      <alignment horizontal="center" vertical="center"/>
    </xf>
    <xf numFmtId="0" fontId="27" fillId="0" borderId="5" xfId="0" applyFont="1" applyBorder="1" applyAlignment="1">
      <alignment horizontal="center"/>
    </xf>
    <xf numFmtId="164" fontId="7" fillId="0" borderId="5" xfId="1" applyFont="1" applyFill="1" applyBorder="1" applyAlignment="1">
      <alignment vertical="center"/>
    </xf>
    <xf numFmtId="165" fontId="7" fillId="0" borderId="5" xfId="0" applyNumberFormat="1" applyFont="1" applyBorder="1" applyAlignment="1">
      <alignment horizontal="center" vertical="center"/>
    </xf>
    <xf numFmtId="0" fontId="27" fillId="0" borderId="5" xfId="0" applyFont="1" applyBorder="1" applyAlignment="1">
      <alignment horizont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164" fontId="7" fillId="3" borderId="6" xfId="1" applyFont="1" applyFill="1" applyBorder="1" applyAlignment="1">
      <alignment vertical="center"/>
    </xf>
    <xf numFmtId="165" fontId="7" fillId="3" borderId="6" xfId="0" applyNumberFormat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left" vertical="center"/>
    </xf>
    <xf numFmtId="0" fontId="7" fillId="14" borderId="5" xfId="0" applyFont="1" applyFill="1" applyBorder="1" applyAlignment="1">
      <alignment horizontal="center"/>
    </xf>
    <xf numFmtId="164" fontId="7" fillId="3" borderId="5" xfId="1" applyFont="1" applyFill="1" applyBorder="1" applyAlignment="1">
      <alignment vertical="center"/>
    </xf>
    <xf numFmtId="165" fontId="7" fillId="3" borderId="5" xfId="0" applyNumberFormat="1" applyFont="1" applyFill="1" applyBorder="1" applyAlignment="1">
      <alignment horizontal="center" vertical="center"/>
    </xf>
    <xf numFmtId="0" fontId="8" fillId="0" borderId="5" xfId="0" applyFont="1" applyBorder="1"/>
    <xf numFmtId="14" fontId="7" fillId="3" borderId="5" xfId="1" applyNumberFormat="1" applyFont="1" applyFill="1" applyBorder="1" applyAlignment="1">
      <alignment horizontal="center"/>
    </xf>
    <xf numFmtId="0" fontId="26" fillId="0" borderId="5" xfId="0" applyFont="1" applyBorder="1"/>
    <xf numFmtId="0" fontId="26" fillId="0" borderId="5" xfId="0" applyFont="1" applyBorder="1" applyAlignment="1">
      <alignment wrapText="1"/>
    </xf>
    <xf numFmtId="0" fontId="9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164" fontId="28" fillId="3" borderId="5" xfId="1" applyFont="1" applyFill="1" applyBorder="1" applyAlignment="1">
      <alignment horizontal="center"/>
    </xf>
    <xf numFmtId="166" fontId="7" fillId="3" borderId="5" xfId="0" applyNumberFormat="1" applyFont="1" applyFill="1" applyBorder="1" applyAlignment="1">
      <alignment horizontal="center"/>
    </xf>
    <xf numFmtId="164" fontId="9" fillId="3" borderId="5" xfId="0" applyNumberFormat="1" applyFont="1" applyFill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4" fillId="3" borderId="5" xfId="0" applyFont="1" applyFill="1" applyBorder="1" applyAlignment="1">
      <alignment horizontal="center" wrapText="1"/>
    </xf>
    <xf numFmtId="0" fontId="29" fillId="0" borderId="0" xfId="0" applyFont="1" applyAlignment="1">
      <alignment horizontal="center"/>
    </xf>
    <xf numFmtId="0" fontId="29" fillId="4" borderId="0" xfId="0" applyFont="1" applyFill="1" applyAlignment="1">
      <alignment horizontal="center"/>
    </xf>
    <xf numFmtId="4" fontId="29" fillId="4" borderId="0" xfId="0" applyNumberFormat="1" applyFont="1" applyFill="1"/>
    <xf numFmtId="0" fontId="30" fillId="0" borderId="0" xfId="0" applyFont="1"/>
    <xf numFmtId="0" fontId="30" fillId="4" borderId="0" xfId="0" applyFont="1" applyFill="1"/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wrapText="1"/>
    </xf>
    <xf numFmtId="0" fontId="6" fillId="0" borderId="0" xfId="0" applyFont="1" applyAlignment="1">
      <alignment horizontal="right"/>
    </xf>
    <xf numFmtId="170" fontId="4" fillId="0" borderId="5" xfId="1" applyNumberFormat="1" applyFont="1" applyFill="1" applyBorder="1" applyAlignment="1">
      <alignment horizontal="right"/>
    </xf>
    <xf numFmtId="164" fontId="9" fillId="0" borderId="0" xfId="0" applyNumberFormat="1" applyFont="1"/>
    <xf numFmtId="0" fontId="9" fillId="0" borderId="13" xfId="0" applyFont="1" applyBorder="1"/>
    <xf numFmtId="0" fontId="9" fillId="0" borderId="14" xfId="0" applyFont="1" applyBorder="1" applyAlignment="1">
      <alignment horizontal="left" vertical="top" wrapText="1"/>
    </xf>
    <xf numFmtId="0" fontId="9" fillId="0" borderId="15" xfId="0" applyFont="1" applyBorder="1" applyAlignment="1">
      <alignment horizontal="left" vertical="top" wrapText="1"/>
    </xf>
    <xf numFmtId="0" fontId="9" fillId="0" borderId="16" xfId="0" applyFont="1" applyBorder="1" applyAlignment="1">
      <alignment horizontal="left" vertical="top" wrapText="1"/>
    </xf>
    <xf numFmtId="171" fontId="9" fillId="0" borderId="0" xfId="0" applyNumberFormat="1" applyFont="1"/>
    <xf numFmtId="0" fontId="9" fillId="0" borderId="17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18" xfId="0" applyFont="1" applyBorder="1" applyAlignment="1">
      <alignment horizontal="left" vertical="top" wrapText="1"/>
    </xf>
    <xf numFmtId="0" fontId="9" fillId="0" borderId="0" xfId="0" applyFont="1"/>
    <xf numFmtId="0" fontId="9" fillId="3" borderId="0" xfId="0" applyFont="1" applyFill="1"/>
    <xf numFmtId="4" fontId="9" fillId="0" borderId="0" xfId="0" applyNumberFormat="1" applyFont="1" applyAlignment="1">
      <alignment vertical="center"/>
    </xf>
    <xf numFmtId="0" fontId="9" fillId="0" borderId="19" xfId="0" applyFont="1" applyBorder="1" applyAlignment="1">
      <alignment horizontal="left" vertical="top" wrapText="1"/>
    </xf>
    <xf numFmtId="0" fontId="9" fillId="0" borderId="20" xfId="0" applyFont="1" applyBorder="1" applyAlignment="1">
      <alignment horizontal="left" vertical="top" wrapText="1"/>
    </xf>
    <xf numFmtId="0" fontId="9" fillId="0" borderId="21" xfId="0" applyFont="1" applyBorder="1" applyAlignment="1">
      <alignment horizontal="left" vertical="top" wrapText="1"/>
    </xf>
    <xf numFmtId="164" fontId="9" fillId="0" borderId="0" xfId="1" applyFont="1" applyAlignment="1">
      <alignment vertical="center"/>
    </xf>
    <xf numFmtId="164" fontId="9" fillId="0" borderId="0" xfId="1" applyFont="1" applyAlignme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6" fillId="0" borderId="0" xfId="0" applyFont="1" applyAlignment="1">
      <alignment horizontal="right"/>
    </xf>
    <xf numFmtId="164" fontId="6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0" fontId="6" fillId="0" borderId="22" xfId="0" applyFont="1" applyBorder="1" applyAlignment="1">
      <alignment horizontal="center" vertical="top"/>
    </xf>
    <xf numFmtId="164" fontId="9" fillId="0" borderId="0" xfId="0" applyNumberFormat="1" applyFont="1" applyAlignment="1">
      <alignment vertical="center"/>
    </xf>
    <xf numFmtId="0" fontId="6" fillId="0" borderId="12" xfId="0" applyFont="1" applyBorder="1" applyAlignment="1">
      <alignment horizontal="right"/>
    </xf>
    <xf numFmtId="0" fontId="9" fillId="3" borderId="12" xfId="0" applyFont="1" applyFill="1" applyBorder="1"/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3"/>
  <sheetViews>
    <sheetView tabSelected="1" topLeftCell="C1" zoomScale="70" zoomScaleNormal="70" zoomScaleSheetLayoutView="56" zoomScalePageLayoutView="60" workbookViewId="0">
      <selection activeCell="D83" sqref="D83:N83"/>
    </sheetView>
  </sheetViews>
  <sheetFormatPr baseColWidth="10" defaultColWidth="13" defaultRowHeight="15" x14ac:dyDescent="0.25"/>
  <cols>
    <col min="1" max="2" width="0" hidden="1" customWidth="1"/>
    <col min="3" max="3" width="6.140625" customWidth="1"/>
    <col min="4" max="4" width="42.7109375" customWidth="1"/>
    <col min="5" max="5" width="77.42578125" customWidth="1"/>
    <col min="6" max="6" width="86.85546875" customWidth="1"/>
    <col min="7" max="7" width="73.42578125" customWidth="1"/>
    <col min="8" max="8" width="29.28515625" customWidth="1"/>
    <col min="9" max="9" width="31.7109375" customWidth="1"/>
    <col min="10" max="10" width="29.42578125" customWidth="1"/>
    <col min="11" max="11" width="27.42578125" customWidth="1"/>
    <col min="12" max="12" width="25" customWidth="1"/>
    <col min="13" max="13" width="20.85546875" style="211" customWidth="1"/>
    <col min="14" max="14" width="35.42578125" style="212" customWidth="1"/>
    <col min="15" max="15" width="16.85546875" customWidth="1"/>
    <col min="16" max="16" width="15" customWidth="1"/>
  </cols>
  <sheetData>
    <row r="1" spans="1:15" x14ac:dyDescent="0.25">
      <c r="D1" s="1"/>
      <c r="E1" s="1"/>
      <c r="F1" s="1"/>
      <c r="G1" s="1"/>
      <c r="H1" s="1"/>
      <c r="I1" s="1"/>
      <c r="J1" s="1"/>
      <c r="K1" s="1"/>
      <c r="L1" s="1"/>
      <c r="M1" s="2"/>
      <c r="N1" s="3"/>
    </row>
    <row r="2" spans="1:15" ht="20.25" x14ac:dyDescent="0.3">
      <c r="D2" s="4" t="s">
        <v>0</v>
      </c>
      <c r="E2" s="4"/>
      <c r="F2" s="4"/>
      <c r="G2" s="4"/>
      <c r="H2" s="4"/>
      <c r="I2" s="4"/>
      <c r="J2" s="4"/>
      <c r="K2" s="4"/>
      <c r="L2" s="4"/>
      <c r="M2" s="4"/>
      <c r="N2" s="4"/>
    </row>
    <row r="3" spans="1:15" ht="20.25" x14ac:dyDescent="0.3">
      <c r="D3" s="4" t="s">
        <v>1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5" ht="20.25" x14ac:dyDescent="0.3">
      <c r="D4" s="4" t="s">
        <v>2</v>
      </c>
      <c r="E4" s="4"/>
      <c r="F4" s="4"/>
      <c r="G4" s="4"/>
      <c r="H4" s="4"/>
      <c r="I4" s="4"/>
      <c r="J4" s="4"/>
      <c r="K4" s="4"/>
      <c r="L4" s="4"/>
      <c r="M4" s="4"/>
      <c r="N4" s="4"/>
    </row>
    <row r="5" spans="1:15" ht="21" thickBot="1" x14ac:dyDescent="0.35">
      <c r="D5" s="5">
        <v>45688</v>
      </c>
      <c r="E5" s="5"/>
      <c r="F5" s="5"/>
      <c r="G5" s="5"/>
      <c r="H5" s="5"/>
      <c r="I5" s="5"/>
      <c r="J5" s="5"/>
      <c r="K5" s="5"/>
      <c r="L5" s="5"/>
      <c r="M5" s="5"/>
      <c r="N5" s="5"/>
      <c r="O5" s="6"/>
    </row>
    <row r="6" spans="1:15" ht="41.25" thickBot="1" x14ac:dyDescent="0.3">
      <c r="D6" s="7" t="s">
        <v>3</v>
      </c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</row>
    <row r="7" spans="1:15" s="10" customFormat="1" ht="20.25" x14ac:dyDescent="0.3">
      <c r="D7" s="11" t="s">
        <v>15</v>
      </c>
      <c r="E7" s="12" t="s">
        <v>16</v>
      </c>
      <c r="F7" s="12" t="s">
        <v>17</v>
      </c>
      <c r="G7" s="13">
        <v>100000</v>
      </c>
      <c r="H7" s="14">
        <v>45628</v>
      </c>
      <c r="I7" s="15">
        <f t="shared" ref="I7:I32" si="0">+H7+30</f>
        <v>45658</v>
      </c>
      <c r="J7" s="16">
        <f t="shared" ref="J7:J35" si="1">+IF(O7&lt;=0,G7,0)</f>
        <v>0</v>
      </c>
      <c r="K7" s="17">
        <f t="shared" ref="K7:K35" si="2">+IF(AND(O7&gt;=1,O7&lt;=30),G7,0)</f>
        <v>100000</v>
      </c>
      <c r="L7" s="16">
        <f t="shared" ref="L7:L35" si="3">+IF(AND(O7&gt;=31,O7&lt;=60),G7,0)</f>
        <v>0</v>
      </c>
      <c r="M7" s="17">
        <f t="shared" ref="M7:M47" si="4">+IF(AND(O7&gt;60,O7&lt;=90),G7,0)</f>
        <v>0</v>
      </c>
      <c r="N7" s="17">
        <f t="shared" ref="N7:N47" si="5">+IF(O7&gt;91,G7,0)</f>
        <v>0</v>
      </c>
      <c r="O7" s="18">
        <f t="shared" ref="O7:O47" si="6">+$D$5-I7</f>
        <v>30</v>
      </c>
    </row>
    <row r="8" spans="1:15" s="19" customFormat="1" ht="20.25" x14ac:dyDescent="0.3">
      <c r="D8" s="11" t="s">
        <v>18</v>
      </c>
      <c r="E8" s="12" t="s">
        <v>16</v>
      </c>
      <c r="F8" s="12" t="s">
        <v>17</v>
      </c>
      <c r="G8" s="13">
        <v>60000</v>
      </c>
      <c r="H8" s="14">
        <v>45628</v>
      </c>
      <c r="I8" s="15">
        <f t="shared" si="0"/>
        <v>45658</v>
      </c>
      <c r="J8" s="16">
        <f t="shared" si="1"/>
        <v>0</v>
      </c>
      <c r="K8" s="17">
        <f t="shared" si="2"/>
        <v>60000</v>
      </c>
      <c r="L8" s="16">
        <f t="shared" si="3"/>
        <v>0</v>
      </c>
      <c r="M8" s="17">
        <f t="shared" si="4"/>
        <v>0</v>
      </c>
      <c r="N8" s="17">
        <f t="shared" si="5"/>
        <v>0</v>
      </c>
      <c r="O8" s="18">
        <f t="shared" si="6"/>
        <v>30</v>
      </c>
    </row>
    <row r="9" spans="1:15" s="19" customFormat="1" ht="20.25" x14ac:dyDescent="0.3">
      <c r="D9" s="11" t="s">
        <v>19</v>
      </c>
      <c r="E9" s="20" t="s">
        <v>16</v>
      </c>
      <c r="F9" s="20" t="s">
        <v>17</v>
      </c>
      <c r="G9" s="13">
        <v>60000</v>
      </c>
      <c r="H9" s="14">
        <v>45628</v>
      </c>
      <c r="I9" s="15">
        <f t="shared" si="0"/>
        <v>45658</v>
      </c>
      <c r="J9" s="16">
        <f t="shared" si="1"/>
        <v>0</v>
      </c>
      <c r="K9" s="17">
        <f>+IF(AND(O9&gt;=1,O9&lt;=30),G9,0)</f>
        <v>60000</v>
      </c>
      <c r="L9" s="16">
        <f t="shared" si="3"/>
        <v>0</v>
      </c>
      <c r="M9" s="17">
        <f t="shared" si="4"/>
        <v>0</v>
      </c>
      <c r="N9" s="17">
        <f t="shared" si="5"/>
        <v>0</v>
      </c>
      <c r="O9" s="18">
        <f t="shared" si="6"/>
        <v>30</v>
      </c>
    </row>
    <row r="10" spans="1:15" s="19" customFormat="1" ht="20.25" x14ac:dyDescent="0.3">
      <c r="D10" s="21" t="s">
        <v>20</v>
      </c>
      <c r="E10" s="22" t="s">
        <v>21</v>
      </c>
      <c r="F10" s="22" t="s">
        <v>22</v>
      </c>
      <c r="G10" s="23">
        <v>51919.98</v>
      </c>
      <c r="H10" s="14">
        <v>45638</v>
      </c>
      <c r="I10" s="15">
        <f t="shared" si="0"/>
        <v>45668</v>
      </c>
      <c r="J10" s="16">
        <f t="shared" si="1"/>
        <v>0</v>
      </c>
      <c r="K10" s="17">
        <f t="shared" si="2"/>
        <v>51919.98</v>
      </c>
      <c r="L10" s="16">
        <f t="shared" si="3"/>
        <v>0</v>
      </c>
      <c r="M10" s="17">
        <f t="shared" si="4"/>
        <v>0</v>
      </c>
      <c r="N10" s="17">
        <f t="shared" si="5"/>
        <v>0</v>
      </c>
      <c r="O10" s="18">
        <f t="shared" si="6"/>
        <v>20</v>
      </c>
    </row>
    <row r="11" spans="1:15" s="19" customFormat="1" ht="20.25" x14ac:dyDescent="0.3">
      <c r="A11"/>
      <c r="B11"/>
      <c r="D11" s="21" t="s">
        <v>23</v>
      </c>
      <c r="E11" s="22" t="s">
        <v>16</v>
      </c>
      <c r="F11" s="22" t="s">
        <v>17</v>
      </c>
      <c r="G11" s="23">
        <v>60000</v>
      </c>
      <c r="H11" s="14">
        <v>45643</v>
      </c>
      <c r="I11" s="15">
        <f t="shared" si="0"/>
        <v>45673</v>
      </c>
      <c r="J11" s="16">
        <f t="shared" si="1"/>
        <v>0</v>
      </c>
      <c r="K11" s="17">
        <f t="shared" si="2"/>
        <v>60000</v>
      </c>
      <c r="L11" s="16">
        <f t="shared" si="3"/>
        <v>0</v>
      </c>
      <c r="M11" s="17">
        <f t="shared" si="4"/>
        <v>0</v>
      </c>
      <c r="N11" s="17">
        <f t="shared" si="5"/>
        <v>0</v>
      </c>
      <c r="O11" s="18">
        <f t="shared" si="6"/>
        <v>15</v>
      </c>
    </row>
    <row r="12" spans="1:15" s="19" customFormat="1" ht="20.25" x14ac:dyDescent="0.3">
      <c r="A12"/>
      <c r="B12"/>
      <c r="D12" s="24" t="s">
        <v>24</v>
      </c>
      <c r="E12" s="20" t="s">
        <v>25</v>
      </c>
      <c r="F12" s="20" t="s">
        <v>26</v>
      </c>
      <c r="G12" s="13">
        <v>12340.72</v>
      </c>
      <c r="H12" s="25">
        <v>45645</v>
      </c>
      <c r="I12" s="15">
        <f t="shared" si="0"/>
        <v>45675</v>
      </c>
      <c r="J12" s="16">
        <f t="shared" si="1"/>
        <v>0</v>
      </c>
      <c r="K12" s="17">
        <f t="shared" si="2"/>
        <v>12340.72</v>
      </c>
      <c r="L12" s="16">
        <f t="shared" si="3"/>
        <v>0</v>
      </c>
      <c r="M12" s="17">
        <f t="shared" si="4"/>
        <v>0</v>
      </c>
      <c r="N12" s="17">
        <f t="shared" si="5"/>
        <v>0</v>
      </c>
      <c r="O12" s="18">
        <f t="shared" si="6"/>
        <v>13</v>
      </c>
    </row>
    <row r="13" spans="1:15" s="19" customFormat="1" ht="20.25" customHeight="1" x14ac:dyDescent="0.3">
      <c r="A13"/>
      <c r="B13"/>
      <c r="D13" s="11" t="s">
        <v>27</v>
      </c>
      <c r="E13" s="12" t="s">
        <v>16</v>
      </c>
      <c r="F13" s="12" t="s">
        <v>17</v>
      </c>
      <c r="G13" s="13">
        <v>100000</v>
      </c>
      <c r="H13" s="15">
        <v>45646</v>
      </c>
      <c r="I13" s="15">
        <f t="shared" si="0"/>
        <v>45676</v>
      </c>
      <c r="J13" s="16">
        <f t="shared" si="1"/>
        <v>0</v>
      </c>
      <c r="K13" s="17">
        <f t="shared" si="2"/>
        <v>100000</v>
      </c>
      <c r="L13" s="16">
        <f t="shared" si="3"/>
        <v>0</v>
      </c>
      <c r="M13" s="17">
        <f t="shared" si="4"/>
        <v>0</v>
      </c>
      <c r="N13" s="17">
        <f t="shared" si="5"/>
        <v>0</v>
      </c>
      <c r="O13" s="18">
        <f t="shared" si="6"/>
        <v>12</v>
      </c>
    </row>
    <row r="14" spans="1:15" s="19" customFormat="1" ht="20.25" x14ac:dyDescent="0.3">
      <c r="D14" s="24" t="s">
        <v>28</v>
      </c>
      <c r="E14" s="20" t="s">
        <v>29</v>
      </c>
      <c r="F14" s="20" t="s">
        <v>30</v>
      </c>
      <c r="G14" s="13">
        <v>16166</v>
      </c>
      <c r="H14" s="14">
        <v>45652</v>
      </c>
      <c r="I14" s="15">
        <f t="shared" si="0"/>
        <v>45682</v>
      </c>
      <c r="J14" s="16">
        <f t="shared" si="1"/>
        <v>0</v>
      </c>
      <c r="K14" s="17">
        <f t="shared" si="2"/>
        <v>16166</v>
      </c>
      <c r="L14" s="16">
        <f t="shared" si="3"/>
        <v>0</v>
      </c>
      <c r="M14" s="17">
        <f t="shared" si="4"/>
        <v>0</v>
      </c>
      <c r="N14" s="17">
        <f t="shared" si="5"/>
        <v>0</v>
      </c>
      <c r="O14" s="18">
        <f t="shared" si="6"/>
        <v>6</v>
      </c>
    </row>
    <row r="15" spans="1:15" s="19" customFormat="1" ht="20.25" x14ac:dyDescent="0.3">
      <c r="D15" s="24" t="s">
        <v>31</v>
      </c>
      <c r="E15" s="26" t="s">
        <v>32</v>
      </c>
      <c r="F15" s="27" t="s">
        <v>33</v>
      </c>
      <c r="G15" s="13">
        <v>3304</v>
      </c>
      <c r="H15" s="14">
        <v>45659</v>
      </c>
      <c r="I15" s="15">
        <f t="shared" si="0"/>
        <v>45689</v>
      </c>
      <c r="J15" s="16">
        <f t="shared" si="1"/>
        <v>3304</v>
      </c>
      <c r="K15" s="17">
        <f t="shared" si="2"/>
        <v>0</v>
      </c>
      <c r="L15" s="16">
        <f t="shared" si="3"/>
        <v>0</v>
      </c>
      <c r="M15" s="17">
        <f t="shared" si="4"/>
        <v>0</v>
      </c>
      <c r="N15" s="17">
        <f t="shared" si="5"/>
        <v>0</v>
      </c>
      <c r="O15" s="18">
        <f t="shared" si="6"/>
        <v>-1</v>
      </c>
    </row>
    <row r="16" spans="1:15" s="19" customFormat="1" ht="20.25" x14ac:dyDescent="0.3">
      <c r="D16" s="11" t="s">
        <v>34</v>
      </c>
      <c r="E16" s="22" t="s">
        <v>35</v>
      </c>
      <c r="F16" s="22" t="s">
        <v>36</v>
      </c>
      <c r="G16" s="23">
        <v>144000</v>
      </c>
      <c r="H16" s="15">
        <v>45659</v>
      </c>
      <c r="I16" s="15">
        <f t="shared" si="0"/>
        <v>45689</v>
      </c>
      <c r="J16" s="16">
        <f t="shared" si="1"/>
        <v>144000</v>
      </c>
      <c r="K16" s="17">
        <f t="shared" si="2"/>
        <v>0</v>
      </c>
      <c r="L16" s="16">
        <f t="shared" si="3"/>
        <v>0</v>
      </c>
      <c r="M16" s="17">
        <f t="shared" si="4"/>
        <v>0</v>
      </c>
      <c r="N16" s="17">
        <f t="shared" si="5"/>
        <v>0</v>
      </c>
      <c r="O16" s="18">
        <f t="shared" si="6"/>
        <v>-1</v>
      </c>
    </row>
    <row r="17" spans="1:15" s="19" customFormat="1" ht="20.25" x14ac:dyDescent="0.3">
      <c r="A17"/>
      <c r="B17"/>
      <c r="D17" s="28" t="s">
        <v>37</v>
      </c>
      <c r="E17" s="20" t="s">
        <v>38</v>
      </c>
      <c r="F17" s="20" t="s">
        <v>39</v>
      </c>
      <c r="G17" s="13">
        <v>28215.58</v>
      </c>
      <c r="H17" s="14">
        <v>45664</v>
      </c>
      <c r="I17" s="15">
        <f t="shared" si="0"/>
        <v>45694</v>
      </c>
      <c r="J17" s="16">
        <f t="shared" si="1"/>
        <v>28215.58</v>
      </c>
      <c r="K17" s="17">
        <f t="shared" si="2"/>
        <v>0</v>
      </c>
      <c r="L17" s="16">
        <f t="shared" si="3"/>
        <v>0</v>
      </c>
      <c r="M17" s="17">
        <f t="shared" si="4"/>
        <v>0</v>
      </c>
      <c r="N17" s="17">
        <f t="shared" si="5"/>
        <v>0</v>
      </c>
      <c r="O17" s="18">
        <f t="shared" si="6"/>
        <v>-6</v>
      </c>
    </row>
    <row r="18" spans="1:15" ht="20.25" x14ac:dyDescent="0.3">
      <c r="D18" s="11" t="s">
        <v>40</v>
      </c>
      <c r="E18" s="20" t="s">
        <v>41</v>
      </c>
      <c r="F18" s="20" t="s">
        <v>42</v>
      </c>
      <c r="G18" s="13">
        <v>73160</v>
      </c>
      <c r="H18" s="14">
        <v>45665</v>
      </c>
      <c r="I18" s="15">
        <f t="shared" si="0"/>
        <v>45695</v>
      </c>
      <c r="J18" s="16">
        <f t="shared" si="1"/>
        <v>73160</v>
      </c>
      <c r="K18" s="17">
        <f t="shared" si="2"/>
        <v>0</v>
      </c>
      <c r="L18" s="16">
        <f t="shared" si="3"/>
        <v>0</v>
      </c>
      <c r="M18" s="17">
        <f t="shared" si="4"/>
        <v>0</v>
      </c>
      <c r="N18" s="17">
        <f t="shared" si="5"/>
        <v>0</v>
      </c>
      <c r="O18" s="18">
        <f t="shared" si="6"/>
        <v>-7</v>
      </c>
    </row>
    <row r="19" spans="1:15" ht="20.25" x14ac:dyDescent="0.3">
      <c r="D19" s="11" t="s">
        <v>43</v>
      </c>
      <c r="E19" s="26" t="s">
        <v>44</v>
      </c>
      <c r="F19" s="22" t="s">
        <v>45</v>
      </c>
      <c r="G19" s="23">
        <v>142735.16</v>
      </c>
      <c r="H19" s="14">
        <v>45667</v>
      </c>
      <c r="I19" s="15">
        <f t="shared" si="0"/>
        <v>45697</v>
      </c>
      <c r="J19" s="16">
        <f t="shared" si="1"/>
        <v>142735.16</v>
      </c>
      <c r="K19" s="17">
        <f t="shared" si="2"/>
        <v>0</v>
      </c>
      <c r="L19" s="16">
        <f t="shared" si="3"/>
        <v>0</v>
      </c>
      <c r="M19" s="17">
        <f t="shared" si="4"/>
        <v>0</v>
      </c>
      <c r="N19" s="17">
        <f t="shared" si="5"/>
        <v>0</v>
      </c>
      <c r="O19" s="18">
        <f t="shared" si="6"/>
        <v>-9</v>
      </c>
    </row>
    <row r="20" spans="1:15" ht="20.25" x14ac:dyDescent="0.3">
      <c r="D20" s="11" t="s">
        <v>46</v>
      </c>
      <c r="E20" s="26" t="s">
        <v>44</v>
      </c>
      <c r="F20" s="22" t="s">
        <v>47</v>
      </c>
      <c r="G20" s="23">
        <v>207975</v>
      </c>
      <c r="H20" s="14">
        <v>45667</v>
      </c>
      <c r="I20" s="15">
        <f t="shared" si="0"/>
        <v>45697</v>
      </c>
      <c r="J20" s="16">
        <f t="shared" si="1"/>
        <v>207975</v>
      </c>
      <c r="K20" s="17">
        <f t="shared" si="2"/>
        <v>0</v>
      </c>
      <c r="L20" s="16">
        <f t="shared" si="3"/>
        <v>0</v>
      </c>
      <c r="M20" s="17">
        <f t="shared" si="4"/>
        <v>0</v>
      </c>
      <c r="N20" s="17">
        <f t="shared" si="5"/>
        <v>0</v>
      </c>
      <c r="O20" s="18">
        <f t="shared" si="6"/>
        <v>-9</v>
      </c>
    </row>
    <row r="21" spans="1:15" ht="20.25" x14ac:dyDescent="0.3">
      <c r="D21" s="28" t="s">
        <v>48</v>
      </c>
      <c r="E21" s="29" t="s">
        <v>49</v>
      </c>
      <c r="F21" s="26" t="s">
        <v>50</v>
      </c>
      <c r="G21" s="23">
        <v>13371.84</v>
      </c>
      <c r="H21" s="14">
        <v>45670</v>
      </c>
      <c r="I21" s="15">
        <f t="shared" si="0"/>
        <v>45700</v>
      </c>
      <c r="J21" s="16">
        <f t="shared" si="1"/>
        <v>13371.84</v>
      </c>
      <c r="K21" s="17">
        <f t="shared" si="2"/>
        <v>0</v>
      </c>
      <c r="L21" s="16">
        <f t="shared" si="3"/>
        <v>0</v>
      </c>
      <c r="M21" s="17">
        <f t="shared" si="4"/>
        <v>0</v>
      </c>
      <c r="N21" s="17">
        <f t="shared" si="5"/>
        <v>0</v>
      </c>
      <c r="O21" s="18">
        <f t="shared" si="6"/>
        <v>-12</v>
      </c>
    </row>
    <row r="22" spans="1:15" ht="20.25" x14ac:dyDescent="0.3">
      <c r="D22" s="11" t="s">
        <v>51</v>
      </c>
      <c r="E22" s="22" t="s">
        <v>52</v>
      </c>
      <c r="F22" s="30" t="s">
        <v>53</v>
      </c>
      <c r="G22" s="23">
        <v>30926.33</v>
      </c>
      <c r="H22" s="14">
        <v>45674</v>
      </c>
      <c r="I22" s="15">
        <f t="shared" si="0"/>
        <v>45704</v>
      </c>
      <c r="J22" s="16">
        <f t="shared" si="1"/>
        <v>30926.33</v>
      </c>
      <c r="K22" s="17">
        <f t="shared" si="2"/>
        <v>0</v>
      </c>
      <c r="L22" s="16">
        <f t="shared" si="3"/>
        <v>0</v>
      </c>
      <c r="M22" s="17">
        <f t="shared" si="4"/>
        <v>0</v>
      </c>
      <c r="N22" s="17">
        <f t="shared" si="5"/>
        <v>0</v>
      </c>
      <c r="O22" s="18">
        <f t="shared" si="6"/>
        <v>-16</v>
      </c>
    </row>
    <row r="23" spans="1:15" ht="20.25" x14ac:dyDescent="0.3">
      <c r="D23" s="11" t="s">
        <v>54</v>
      </c>
      <c r="E23" s="22" t="s">
        <v>55</v>
      </c>
      <c r="F23" s="22" t="s">
        <v>56</v>
      </c>
      <c r="G23" s="23">
        <v>87356.59</v>
      </c>
      <c r="H23" s="14">
        <v>45684</v>
      </c>
      <c r="I23" s="15">
        <f t="shared" si="0"/>
        <v>45714</v>
      </c>
      <c r="J23" s="16">
        <f t="shared" si="1"/>
        <v>87356.59</v>
      </c>
      <c r="K23" s="17">
        <f t="shared" si="2"/>
        <v>0</v>
      </c>
      <c r="L23" s="16">
        <f t="shared" si="3"/>
        <v>0</v>
      </c>
      <c r="M23" s="17">
        <f t="shared" si="4"/>
        <v>0</v>
      </c>
      <c r="N23" s="17">
        <f t="shared" si="5"/>
        <v>0</v>
      </c>
      <c r="O23" s="18">
        <f t="shared" si="6"/>
        <v>-26</v>
      </c>
    </row>
    <row r="24" spans="1:15" ht="20.25" x14ac:dyDescent="0.3">
      <c r="D24" s="24" t="s">
        <v>57</v>
      </c>
      <c r="E24" s="22" t="s">
        <v>58</v>
      </c>
      <c r="F24" s="22" t="s">
        <v>59</v>
      </c>
      <c r="G24" s="23">
        <v>130178.59</v>
      </c>
      <c r="H24" s="14">
        <v>45684</v>
      </c>
      <c r="I24" s="15">
        <f t="shared" si="0"/>
        <v>45714</v>
      </c>
      <c r="J24" s="16">
        <f t="shared" si="1"/>
        <v>130178.59</v>
      </c>
      <c r="K24" s="17">
        <f t="shared" si="2"/>
        <v>0</v>
      </c>
      <c r="L24" s="16">
        <f t="shared" si="3"/>
        <v>0</v>
      </c>
      <c r="M24" s="17">
        <f t="shared" si="4"/>
        <v>0</v>
      </c>
      <c r="N24" s="17">
        <f t="shared" si="5"/>
        <v>0</v>
      </c>
      <c r="O24" s="18">
        <f t="shared" si="6"/>
        <v>-26</v>
      </c>
    </row>
    <row r="25" spans="1:15" ht="20.25" x14ac:dyDescent="0.3">
      <c r="D25" s="11" t="s">
        <v>60</v>
      </c>
      <c r="E25" s="22" t="s">
        <v>61</v>
      </c>
      <c r="F25" s="31" t="s">
        <v>62</v>
      </c>
      <c r="G25" s="23">
        <v>122797.93</v>
      </c>
      <c r="H25" s="14">
        <v>45684</v>
      </c>
      <c r="I25" s="15">
        <f t="shared" si="0"/>
        <v>45714</v>
      </c>
      <c r="J25" s="16">
        <f t="shared" si="1"/>
        <v>122797.93</v>
      </c>
      <c r="K25" s="17">
        <f t="shared" si="2"/>
        <v>0</v>
      </c>
      <c r="L25" s="16">
        <f t="shared" si="3"/>
        <v>0</v>
      </c>
      <c r="M25" s="17">
        <f t="shared" si="4"/>
        <v>0</v>
      </c>
      <c r="N25" s="17">
        <f t="shared" si="5"/>
        <v>0</v>
      </c>
      <c r="O25" s="18">
        <f t="shared" si="6"/>
        <v>-26</v>
      </c>
    </row>
    <row r="26" spans="1:15" ht="20.25" x14ac:dyDescent="0.3">
      <c r="D26" s="21" t="s">
        <v>63</v>
      </c>
      <c r="E26" s="22" t="s">
        <v>16</v>
      </c>
      <c r="F26" s="22" t="s">
        <v>17</v>
      </c>
      <c r="G26" s="23">
        <v>40000</v>
      </c>
      <c r="H26" s="14">
        <v>45685</v>
      </c>
      <c r="I26" s="15">
        <f t="shared" si="0"/>
        <v>45715</v>
      </c>
      <c r="J26" s="16">
        <f t="shared" si="1"/>
        <v>40000</v>
      </c>
      <c r="K26" s="17">
        <f t="shared" si="2"/>
        <v>0</v>
      </c>
      <c r="L26" s="16">
        <f t="shared" si="3"/>
        <v>0</v>
      </c>
      <c r="M26" s="17">
        <f t="shared" si="4"/>
        <v>0</v>
      </c>
      <c r="N26" s="17">
        <f t="shared" si="5"/>
        <v>0</v>
      </c>
      <c r="O26" s="18">
        <f t="shared" si="6"/>
        <v>-27</v>
      </c>
    </row>
    <row r="27" spans="1:15" ht="20.25" x14ac:dyDescent="0.3">
      <c r="D27" s="11" t="s">
        <v>64</v>
      </c>
      <c r="E27" s="22" t="s">
        <v>65</v>
      </c>
      <c r="F27" s="22" t="s">
        <v>66</v>
      </c>
      <c r="G27" s="23">
        <v>51920</v>
      </c>
      <c r="H27" s="14">
        <v>45685</v>
      </c>
      <c r="I27" s="15">
        <f t="shared" si="0"/>
        <v>45715</v>
      </c>
      <c r="J27" s="16">
        <f t="shared" si="1"/>
        <v>51920</v>
      </c>
      <c r="K27" s="17">
        <f t="shared" si="2"/>
        <v>0</v>
      </c>
      <c r="L27" s="16">
        <f t="shared" si="3"/>
        <v>0</v>
      </c>
      <c r="M27" s="17">
        <f t="shared" si="4"/>
        <v>0</v>
      </c>
      <c r="N27" s="17">
        <f t="shared" si="5"/>
        <v>0</v>
      </c>
      <c r="O27" s="18">
        <f t="shared" si="6"/>
        <v>-27</v>
      </c>
    </row>
    <row r="28" spans="1:15" ht="20.25" x14ac:dyDescent="0.3">
      <c r="D28" s="21">
        <v>139689</v>
      </c>
      <c r="E28" s="32" t="s">
        <v>67</v>
      </c>
      <c r="F28" s="33" t="s">
        <v>68</v>
      </c>
      <c r="G28" s="23">
        <v>25370</v>
      </c>
      <c r="H28" s="14">
        <v>45687</v>
      </c>
      <c r="I28" s="15">
        <f t="shared" si="0"/>
        <v>45717</v>
      </c>
      <c r="J28" s="16">
        <f t="shared" si="1"/>
        <v>25370</v>
      </c>
      <c r="K28" s="17">
        <f t="shared" si="2"/>
        <v>0</v>
      </c>
      <c r="L28" s="16">
        <f t="shared" si="3"/>
        <v>0</v>
      </c>
      <c r="M28" s="17">
        <f t="shared" si="4"/>
        <v>0</v>
      </c>
      <c r="N28" s="17">
        <f t="shared" si="5"/>
        <v>0</v>
      </c>
      <c r="O28" s="18">
        <f t="shared" si="6"/>
        <v>-29</v>
      </c>
    </row>
    <row r="29" spans="1:15" ht="20.25" x14ac:dyDescent="0.3">
      <c r="D29" s="21">
        <v>139690</v>
      </c>
      <c r="E29" s="22" t="s">
        <v>69</v>
      </c>
      <c r="F29" s="22" t="s">
        <v>70</v>
      </c>
      <c r="G29" s="13">
        <v>1238275.1599999999</v>
      </c>
      <c r="H29" s="14">
        <v>45687</v>
      </c>
      <c r="I29" s="15">
        <f t="shared" si="0"/>
        <v>45717</v>
      </c>
      <c r="J29" s="16">
        <f t="shared" si="1"/>
        <v>1238275.1599999999</v>
      </c>
      <c r="K29" s="17">
        <f t="shared" si="2"/>
        <v>0</v>
      </c>
      <c r="L29" s="16">
        <f t="shared" si="3"/>
        <v>0</v>
      </c>
      <c r="M29" s="17">
        <f t="shared" si="4"/>
        <v>0</v>
      </c>
      <c r="N29" s="17">
        <f t="shared" si="5"/>
        <v>0</v>
      </c>
      <c r="O29" s="18">
        <f t="shared" si="6"/>
        <v>-29</v>
      </c>
    </row>
    <row r="30" spans="1:15" ht="20.25" x14ac:dyDescent="0.3">
      <c r="D30" s="34" t="s">
        <v>71</v>
      </c>
      <c r="E30" s="22" t="s">
        <v>72</v>
      </c>
      <c r="F30" s="22" t="s">
        <v>73</v>
      </c>
      <c r="G30" s="13">
        <v>257845.94</v>
      </c>
      <c r="H30" s="14">
        <v>45688</v>
      </c>
      <c r="I30" s="15">
        <f t="shared" si="0"/>
        <v>45718</v>
      </c>
      <c r="J30" s="16">
        <f t="shared" si="1"/>
        <v>257845.94</v>
      </c>
      <c r="K30" s="17">
        <f t="shared" si="2"/>
        <v>0</v>
      </c>
      <c r="L30" s="16">
        <f t="shared" si="3"/>
        <v>0</v>
      </c>
      <c r="M30" s="17">
        <f t="shared" si="4"/>
        <v>0</v>
      </c>
      <c r="N30" s="17">
        <f t="shared" si="5"/>
        <v>0</v>
      </c>
      <c r="O30" s="18">
        <f t="shared" si="6"/>
        <v>-30</v>
      </c>
    </row>
    <row r="31" spans="1:15" ht="20.25" hidden="1" x14ac:dyDescent="0.3">
      <c r="D31" s="11" t="s">
        <v>74</v>
      </c>
      <c r="E31" s="22"/>
      <c r="F31" s="22"/>
      <c r="G31" s="13"/>
      <c r="H31" s="14"/>
      <c r="I31" s="15">
        <f t="shared" si="0"/>
        <v>30</v>
      </c>
      <c r="J31" s="16">
        <f t="shared" si="1"/>
        <v>0</v>
      </c>
      <c r="K31" s="17">
        <f t="shared" si="2"/>
        <v>0</v>
      </c>
      <c r="L31" s="16">
        <f t="shared" si="3"/>
        <v>0</v>
      </c>
      <c r="M31" s="17">
        <f t="shared" si="4"/>
        <v>0</v>
      </c>
      <c r="N31" s="17">
        <f t="shared" si="5"/>
        <v>0</v>
      </c>
      <c r="O31" s="18">
        <f t="shared" si="6"/>
        <v>45658</v>
      </c>
    </row>
    <row r="32" spans="1:15" ht="20.25" hidden="1" x14ac:dyDescent="0.3">
      <c r="D32" s="11" t="s">
        <v>75</v>
      </c>
      <c r="E32" s="22"/>
      <c r="F32" s="22"/>
      <c r="G32" s="13"/>
      <c r="H32" s="14"/>
      <c r="I32" s="15">
        <f t="shared" si="0"/>
        <v>30</v>
      </c>
      <c r="J32" s="16">
        <f t="shared" si="1"/>
        <v>0</v>
      </c>
      <c r="K32" s="17">
        <f t="shared" si="2"/>
        <v>0</v>
      </c>
      <c r="L32" s="16">
        <f t="shared" si="3"/>
        <v>0</v>
      </c>
      <c r="M32" s="17">
        <f t="shared" si="4"/>
        <v>0</v>
      </c>
      <c r="N32" s="17">
        <f t="shared" si="5"/>
        <v>0</v>
      </c>
      <c r="O32" s="18">
        <f t="shared" si="6"/>
        <v>45658</v>
      </c>
    </row>
    <row r="33" spans="1:15" ht="20.25" hidden="1" x14ac:dyDescent="0.3">
      <c r="D33" s="28"/>
      <c r="E33" s="20"/>
      <c r="F33" s="20"/>
      <c r="G33" s="13"/>
      <c r="H33" s="14"/>
      <c r="I33" s="15"/>
      <c r="J33" s="16">
        <f t="shared" si="1"/>
        <v>0</v>
      </c>
      <c r="K33" s="17">
        <f t="shared" si="2"/>
        <v>0</v>
      </c>
      <c r="L33" s="16">
        <f t="shared" si="3"/>
        <v>0</v>
      </c>
      <c r="M33" s="17">
        <f t="shared" si="4"/>
        <v>0</v>
      </c>
      <c r="N33" s="17">
        <f t="shared" si="5"/>
        <v>0</v>
      </c>
      <c r="O33" s="18">
        <f t="shared" si="6"/>
        <v>45688</v>
      </c>
    </row>
    <row r="34" spans="1:15" ht="20.25" hidden="1" x14ac:dyDescent="0.3">
      <c r="D34" s="28"/>
      <c r="E34" s="20"/>
      <c r="F34" s="20"/>
      <c r="G34" s="13"/>
      <c r="H34" s="14"/>
      <c r="I34" s="15"/>
      <c r="J34" s="16">
        <f t="shared" si="1"/>
        <v>0</v>
      </c>
      <c r="K34" s="17">
        <f t="shared" si="2"/>
        <v>0</v>
      </c>
      <c r="L34" s="16">
        <f t="shared" si="3"/>
        <v>0</v>
      </c>
      <c r="M34" s="17">
        <f t="shared" si="4"/>
        <v>0</v>
      </c>
      <c r="N34" s="17">
        <f t="shared" si="5"/>
        <v>0</v>
      </c>
      <c r="O34" s="18">
        <f t="shared" si="6"/>
        <v>45688</v>
      </c>
    </row>
    <row r="35" spans="1:15" ht="20.25" hidden="1" x14ac:dyDescent="0.3">
      <c r="D35" s="28"/>
      <c r="E35" s="20"/>
      <c r="F35" s="20"/>
      <c r="G35" s="13"/>
      <c r="H35" s="14"/>
      <c r="I35" s="15"/>
      <c r="J35" s="16">
        <f t="shared" si="1"/>
        <v>0</v>
      </c>
      <c r="K35" s="17">
        <f t="shared" si="2"/>
        <v>0</v>
      </c>
      <c r="L35" s="16">
        <f t="shared" si="3"/>
        <v>0</v>
      </c>
      <c r="M35" s="17">
        <f t="shared" si="4"/>
        <v>0</v>
      </c>
      <c r="N35" s="17">
        <f t="shared" si="5"/>
        <v>0</v>
      </c>
      <c r="O35" s="18">
        <f t="shared" si="6"/>
        <v>45688</v>
      </c>
    </row>
    <row r="36" spans="1:15" ht="20.25" hidden="1" x14ac:dyDescent="0.3">
      <c r="D36" s="35"/>
      <c r="E36" s="36"/>
      <c r="F36" s="36"/>
      <c r="G36" s="37"/>
      <c r="H36" s="14"/>
      <c r="I36" s="15"/>
      <c r="J36" s="16">
        <f>+IF(O36&lt;=0,G36,0)</f>
        <v>0</v>
      </c>
      <c r="K36" s="17">
        <f>+IF(AND(O36&gt;=1,O36&lt;=30),G36,0)</f>
        <v>0</v>
      </c>
      <c r="L36" s="16">
        <f>+IF(AND(O36&gt;=31,O36&lt;=60),G36,0)</f>
        <v>0</v>
      </c>
      <c r="M36" s="17">
        <f t="shared" si="4"/>
        <v>0</v>
      </c>
      <c r="N36" s="17">
        <f t="shared" si="5"/>
        <v>0</v>
      </c>
      <c r="O36" s="18">
        <f t="shared" si="6"/>
        <v>45688</v>
      </c>
    </row>
    <row r="37" spans="1:15" ht="20.25" hidden="1" x14ac:dyDescent="0.3">
      <c r="D37" s="35"/>
      <c r="E37" s="36"/>
      <c r="F37" s="36"/>
      <c r="G37" s="37"/>
      <c r="H37" s="14"/>
      <c r="I37" s="15"/>
      <c r="J37" s="16">
        <f t="shared" ref="J37:J47" si="7">+IF(O37&lt;=0,G37,0)</f>
        <v>0</v>
      </c>
      <c r="K37" s="17">
        <f t="shared" ref="K37:K47" si="8">+IF(AND(O37&gt;=1,O37&lt;=30),G37,0)</f>
        <v>0</v>
      </c>
      <c r="L37" s="16">
        <f t="shared" ref="L37:L47" si="9">+IF(AND(O37&gt;=31,O37&lt;=60),G37,0)</f>
        <v>0</v>
      </c>
      <c r="M37" s="17">
        <f t="shared" si="4"/>
        <v>0</v>
      </c>
      <c r="N37" s="17">
        <f t="shared" si="5"/>
        <v>0</v>
      </c>
      <c r="O37" s="18">
        <f t="shared" si="6"/>
        <v>45688</v>
      </c>
    </row>
    <row r="38" spans="1:15" ht="20.25" hidden="1" x14ac:dyDescent="0.3">
      <c r="D38" s="34"/>
      <c r="E38" s="36"/>
      <c r="F38" s="38"/>
      <c r="G38" s="37"/>
      <c r="H38" s="14"/>
      <c r="I38" s="15"/>
      <c r="J38" s="16">
        <f t="shared" si="7"/>
        <v>0</v>
      </c>
      <c r="K38" s="17">
        <f t="shared" si="8"/>
        <v>0</v>
      </c>
      <c r="L38" s="16">
        <f t="shared" si="9"/>
        <v>0</v>
      </c>
      <c r="M38" s="17">
        <f t="shared" si="4"/>
        <v>0</v>
      </c>
      <c r="N38" s="17">
        <f t="shared" si="5"/>
        <v>0</v>
      </c>
      <c r="O38" s="18">
        <f t="shared" si="6"/>
        <v>45688</v>
      </c>
    </row>
    <row r="39" spans="1:15" ht="20.25" hidden="1" x14ac:dyDescent="0.3">
      <c r="D39" s="35"/>
      <c r="E39" s="38"/>
      <c r="F39" s="36"/>
      <c r="G39" s="39"/>
      <c r="H39" s="25"/>
      <c r="I39" s="15"/>
      <c r="J39" s="16">
        <f t="shared" si="7"/>
        <v>0</v>
      </c>
      <c r="K39" s="17">
        <f t="shared" si="8"/>
        <v>0</v>
      </c>
      <c r="L39" s="16">
        <f t="shared" si="9"/>
        <v>0</v>
      </c>
      <c r="M39" s="17">
        <f t="shared" si="4"/>
        <v>0</v>
      </c>
      <c r="N39" s="17">
        <f t="shared" si="5"/>
        <v>0</v>
      </c>
      <c r="O39" s="18">
        <f t="shared" si="6"/>
        <v>45688</v>
      </c>
    </row>
    <row r="40" spans="1:15" ht="20.25" hidden="1" x14ac:dyDescent="0.3">
      <c r="D40" s="40"/>
      <c r="E40" s="41"/>
      <c r="F40" s="38"/>
      <c r="G40" s="39"/>
      <c r="H40" s="14"/>
      <c r="I40" s="15"/>
      <c r="J40" s="16">
        <f t="shared" si="7"/>
        <v>0</v>
      </c>
      <c r="K40" s="17">
        <f t="shared" si="8"/>
        <v>0</v>
      </c>
      <c r="L40" s="16">
        <f t="shared" si="9"/>
        <v>0</v>
      </c>
      <c r="M40" s="17">
        <f t="shared" si="4"/>
        <v>0</v>
      </c>
      <c r="N40" s="17">
        <f t="shared" si="5"/>
        <v>0</v>
      </c>
      <c r="O40" s="18">
        <f t="shared" si="6"/>
        <v>45688</v>
      </c>
    </row>
    <row r="41" spans="1:15" ht="20.25" hidden="1" x14ac:dyDescent="0.3">
      <c r="D41" s="40"/>
      <c r="E41" s="41"/>
      <c r="F41" s="38"/>
      <c r="G41" s="39"/>
      <c r="H41" s="42"/>
      <c r="I41" s="15"/>
      <c r="J41" s="16">
        <f t="shared" si="7"/>
        <v>0</v>
      </c>
      <c r="K41" s="17">
        <f t="shared" si="8"/>
        <v>0</v>
      </c>
      <c r="L41" s="16">
        <f t="shared" si="9"/>
        <v>0</v>
      </c>
      <c r="M41" s="17">
        <f t="shared" si="4"/>
        <v>0</v>
      </c>
      <c r="N41" s="17">
        <f t="shared" si="5"/>
        <v>0</v>
      </c>
      <c r="O41" s="18">
        <f t="shared" si="6"/>
        <v>45688</v>
      </c>
    </row>
    <row r="42" spans="1:15" ht="18" hidden="1" customHeight="1" x14ac:dyDescent="0.3">
      <c r="D42" s="21"/>
      <c r="E42" s="22"/>
      <c r="F42" s="43"/>
      <c r="G42" s="37"/>
      <c r="H42" s="42"/>
      <c r="I42" s="15"/>
      <c r="J42" s="16">
        <f t="shared" si="7"/>
        <v>0</v>
      </c>
      <c r="K42" s="17">
        <f t="shared" si="8"/>
        <v>0</v>
      </c>
      <c r="L42" s="16">
        <f t="shared" si="9"/>
        <v>0</v>
      </c>
      <c r="M42" s="17">
        <f t="shared" si="4"/>
        <v>0</v>
      </c>
      <c r="N42" s="17">
        <f t="shared" si="5"/>
        <v>0</v>
      </c>
      <c r="O42" s="18">
        <f t="shared" si="6"/>
        <v>45688</v>
      </c>
    </row>
    <row r="43" spans="1:15" ht="20.25" hidden="1" x14ac:dyDescent="0.3">
      <c r="D43" s="44"/>
      <c r="E43" s="45"/>
      <c r="F43" s="46"/>
      <c r="G43" s="47"/>
      <c r="H43" s="14"/>
      <c r="I43" s="15"/>
      <c r="J43" s="16">
        <f t="shared" si="7"/>
        <v>0</v>
      </c>
      <c r="K43" s="17">
        <f t="shared" si="8"/>
        <v>0</v>
      </c>
      <c r="L43" s="16">
        <f t="shared" si="9"/>
        <v>0</v>
      </c>
      <c r="M43" s="17">
        <f t="shared" si="4"/>
        <v>0</v>
      </c>
      <c r="N43" s="17">
        <f t="shared" si="5"/>
        <v>0</v>
      </c>
      <c r="O43" s="18">
        <f t="shared" si="6"/>
        <v>45688</v>
      </c>
    </row>
    <row r="44" spans="1:15" s="19" customFormat="1" ht="20.25" hidden="1" x14ac:dyDescent="0.3">
      <c r="A44"/>
      <c r="B44"/>
      <c r="D44" s="24"/>
      <c r="E44" s="12"/>
      <c r="F44" s="12"/>
      <c r="G44" s="13"/>
      <c r="H44" s="48"/>
      <c r="I44" s="15"/>
      <c r="J44" s="16">
        <f t="shared" si="7"/>
        <v>0</v>
      </c>
      <c r="K44" s="17">
        <f t="shared" si="8"/>
        <v>0</v>
      </c>
      <c r="L44" s="16">
        <f t="shared" si="9"/>
        <v>0</v>
      </c>
      <c r="M44" s="17">
        <f t="shared" si="4"/>
        <v>0</v>
      </c>
      <c r="N44" s="17">
        <f t="shared" si="5"/>
        <v>0</v>
      </c>
      <c r="O44" s="18">
        <f t="shared" si="6"/>
        <v>45688</v>
      </c>
    </row>
    <row r="45" spans="1:15" ht="20.25" hidden="1" x14ac:dyDescent="0.3">
      <c r="D45" s="34"/>
      <c r="E45" s="36"/>
      <c r="F45" s="36"/>
      <c r="G45" s="37"/>
      <c r="H45" s="42"/>
      <c r="I45" s="15"/>
      <c r="J45" s="16">
        <f t="shared" si="7"/>
        <v>0</v>
      </c>
      <c r="K45" s="17">
        <f t="shared" si="8"/>
        <v>0</v>
      </c>
      <c r="L45" s="16">
        <f t="shared" si="9"/>
        <v>0</v>
      </c>
      <c r="M45" s="17">
        <f t="shared" si="4"/>
        <v>0</v>
      </c>
      <c r="N45" s="17">
        <f t="shared" si="5"/>
        <v>0</v>
      </c>
      <c r="O45" s="18">
        <f t="shared" si="6"/>
        <v>45688</v>
      </c>
    </row>
    <row r="46" spans="1:15" s="19" customFormat="1" ht="20.25" hidden="1" x14ac:dyDescent="0.3">
      <c r="A46"/>
      <c r="B46"/>
      <c r="D46" s="49"/>
      <c r="E46" s="50"/>
      <c r="F46" s="50"/>
      <c r="G46" s="51"/>
      <c r="H46" s="52"/>
      <c r="I46" s="15"/>
      <c r="J46" s="16">
        <f t="shared" si="7"/>
        <v>0</v>
      </c>
      <c r="K46" s="17">
        <f t="shared" si="8"/>
        <v>0</v>
      </c>
      <c r="L46" s="16">
        <f t="shared" si="9"/>
        <v>0</v>
      </c>
      <c r="M46" s="17">
        <f t="shared" si="4"/>
        <v>0</v>
      </c>
      <c r="N46" s="17">
        <f t="shared" si="5"/>
        <v>0</v>
      </c>
      <c r="O46" s="18">
        <f t="shared" si="6"/>
        <v>45688</v>
      </c>
    </row>
    <row r="47" spans="1:15" s="19" customFormat="1" ht="18" hidden="1" customHeight="1" x14ac:dyDescent="0.3">
      <c r="A47"/>
      <c r="B47"/>
      <c r="D47" s="24"/>
      <c r="E47" s="20"/>
      <c r="F47" s="12"/>
      <c r="G47" s="13"/>
      <c r="H47" s="15"/>
      <c r="I47" s="15"/>
      <c r="J47" s="16">
        <f t="shared" si="7"/>
        <v>0</v>
      </c>
      <c r="K47" s="16">
        <f t="shared" si="8"/>
        <v>0</v>
      </c>
      <c r="L47" s="16">
        <f t="shared" si="9"/>
        <v>0</v>
      </c>
      <c r="M47" s="16">
        <f t="shared" si="4"/>
        <v>0</v>
      </c>
      <c r="N47" s="16">
        <f t="shared" si="5"/>
        <v>0</v>
      </c>
      <c r="O47" s="18">
        <f t="shared" si="6"/>
        <v>45688</v>
      </c>
    </row>
    <row r="48" spans="1:15" ht="20.25" x14ac:dyDescent="0.25">
      <c r="D48" s="53" t="s">
        <v>76</v>
      </c>
      <c r="E48" s="54"/>
      <c r="F48" s="55"/>
      <c r="G48" s="56">
        <f>SUM(G7:G47)</f>
        <v>3057858.82</v>
      </c>
      <c r="H48" s="57"/>
      <c r="I48" s="57"/>
      <c r="J48" s="56">
        <f>SUM(J7:J47)</f>
        <v>2597432.1199999996</v>
      </c>
      <c r="K48" s="56">
        <f>SUM(K7:K47)</f>
        <v>460426.69999999995</v>
      </c>
      <c r="L48" s="56">
        <f>SUM(L7:L47)</f>
        <v>0</v>
      </c>
      <c r="M48" s="56">
        <f>SUM(M7:M47)</f>
        <v>0</v>
      </c>
      <c r="N48" s="56">
        <f>SUM(N7:N47)</f>
        <v>0</v>
      </c>
      <c r="O48" s="58">
        <f>+J48+K48+L48+M48+N48</f>
        <v>3057858.8199999994</v>
      </c>
    </row>
    <row r="49" spans="3:15" ht="15.75" x14ac:dyDescent="0.25">
      <c r="D49" s="59"/>
      <c r="E49" s="60"/>
      <c r="F49" s="60"/>
      <c r="G49" s="61"/>
      <c r="H49" s="62"/>
      <c r="I49" s="62"/>
      <c r="J49" s="63"/>
      <c r="K49" s="63"/>
      <c r="L49" s="63"/>
      <c r="M49" s="64"/>
      <c r="N49" s="65"/>
    </row>
    <row r="50" spans="3:15" ht="15.75" x14ac:dyDescent="0.25">
      <c r="D50" s="66"/>
      <c r="E50" s="67"/>
      <c r="F50" s="68"/>
      <c r="G50" s="61"/>
      <c r="H50" s="62"/>
      <c r="I50" s="62"/>
      <c r="J50" s="69"/>
      <c r="K50" s="70"/>
      <c r="L50" s="71"/>
      <c r="M50" s="72"/>
      <c r="N50" s="73"/>
    </row>
    <row r="51" spans="3:15" ht="15.75" x14ac:dyDescent="0.25">
      <c r="D51" s="66"/>
      <c r="E51" s="67"/>
      <c r="F51" s="68"/>
      <c r="G51" s="61"/>
      <c r="H51" s="62"/>
      <c r="I51" s="62"/>
      <c r="J51" s="69"/>
      <c r="K51" s="70"/>
      <c r="L51" s="69"/>
      <c r="M51" s="72"/>
      <c r="N51" s="73"/>
    </row>
    <row r="52" spans="3:15" ht="15.75" x14ac:dyDescent="0.25">
      <c r="D52" s="66"/>
      <c r="E52" s="67"/>
      <c r="F52" s="68"/>
      <c r="G52" s="61"/>
      <c r="H52" s="62"/>
      <c r="I52" s="62"/>
      <c r="J52" s="71"/>
      <c r="K52" s="70"/>
      <c r="L52" s="69"/>
      <c r="M52" s="72"/>
      <c r="N52" s="73"/>
    </row>
    <row r="53" spans="3:15" ht="20.25" hidden="1" x14ac:dyDescent="0.25">
      <c r="D53" s="74" t="s">
        <v>77</v>
      </c>
      <c r="E53" s="74"/>
      <c r="F53" s="74"/>
      <c r="G53" s="74"/>
      <c r="H53" s="74"/>
      <c r="I53" s="74"/>
      <c r="J53" s="74"/>
      <c r="K53" s="74"/>
      <c r="L53" s="74"/>
      <c r="M53" s="74"/>
      <c r="N53" s="74"/>
    </row>
    <row r="54" spans="3:15" ht="20.25" hidden="1" x14ac:dyDescent="0.3">
      <c r="D54" s="75" t="s">
        <v>78</v>
      </c>
      <c r="E54" s="75"/>
      <c r="F54" s="75"/>
      <c r="G54" s="75"/>
      <c r="H54" s="75"/>
      <c r="I54" s="75"/>
      <c r="J54" s="75"/>
      <c r="K54" s="75"/>
      <c r="L54" s="75"/>
      <c r="M54" s="75"/>
      <c r="N54" s="75"/>
    </row>
    <row r="55" spans="3:15" ht="40.5" hidden="1" x14ac:dyDescent="0.25">
      <c r="D55" s="76" t="s">
        <v>3</v>
      </c>
      <c r="E55" s="76" t="s">
        <v>4</v>
      </c>
      <c r="F55" s="76" t="s">
        <v>5</v>
      </c>
      <c r="G55" s="76" t="s">
        <v>6</v>
      </c>
      <c r="H55" s="76" t="s">
        <v>7</v>
      </c>
      <c r="I55" s="76" t="s">
        <v>8</v>
      </c>
      <c r="J55" s="76" t="s">
        <v>9</v>
      </c>
      <c r="K55" s="76" t="s">
        <v>79</v>
      </c>
      <c r="L55" s="76" t="s">
        <v>11</v>
      </c>
      <c r="M55" s="76" t="s">
        <v>12</v>
      </c>
      <c r="N55" s="76" t="s">
        <v>13</v>
      </c>
      <c r="O55" s="9" t="s">
        <v>14</v>
      </c>
    </row>
    <row r="56" spans="3:15" s="78" customFormat="1" ht="20.25" hidden="1" x14ac:dyDescent="0.3">
      <c r="C56"/>
      <c r="D56" s="44"/>
      <c r="E56" s="45"/>
      <c r="F56" s="46"/>
      <c r="G56" s="47"/>
      <c r="H56" s="14"/>
      <c r="I56" s="15"/>
      <c r="J56" s="77">
        <f t="shared" ref="J56" si="10">+IF(O56&lt;=0,G56,0)</f>
        <v>0</v>
      </c>
      <c r="K56" s="77">
        <f t="shared" ref="K56" si="11">+IF(AND(O56&gt;=1,O56&lt;=30),G56,0)</f>
        <v>0</v>
      </c>
      <c r="L56" s="77">
        <f t="shared" ref="L56" si="12">+IF(AND(O56&gt;=31,O56&lt;=60),G56,0)</f>
        <v>0</v>
      </c>
      <c r="M56" s="77">
        <f t="shared" ref="M56" si="13">+IF(AND(O56&gt;61,O56&lt;=90),G56,0)</f>
        <v>0</v>
      </c>
      <c r="N56" s="77">
        <f t="shared" ref="N56" si="14">+IF(O56&gt;91,G56,0)</f>
        <v>0</v>
      </c>
      <c r="O56" s="18">
        <f t="shared" ref="O56:O64" si="15">+$D$5-I56</f>
        <v>45688</v>
      </c>
    </row>
    <row r="57" spans="3:15" s="78" customFormat="1" ht="20.25" hidden="1" x14ac:dyDescent="0.3">
      <c r="C57"/>
      <c r="D57" s="11"/>
      <c r="E57" s="45"/>
      <c r="F57" s="46"/>
      <c r="G57" s="47"/>
      <c r="H57" s="14"/>
      <c r="I57" s="14"/>
      <c r="J57" s="77">
        <f>+IF(O57&lt;=0,G57,0)</f>
        <v>0</v>
      </c>
      <c r="K57" s="77">
        <f>+IF(AND(O57&gt;=1,O57&lt;=30),G57,0)</f>
        <v>0</v>
      </c>
      <c r="L57" s="77">
        <f>+IF(AND(O57&gt;=31,O57&lt;=60),G57,0)</f>
        <v>0</v>
      </c>
      <c r="M57" s="77">
        <f>+IF(AND(O57&gt;61,O57&lt;=90),G57,0)</f>
        <v>0</v>
      </c>
      <c r="N57" s="77">
        <f>+IF(O57&gt;91,G57,0)</f>
        <v>0</v>
      </c>
      <c r="O57" s="18">
        <f t="shared" si="15"/>
        <v>45688</v>
      </c>
    </row>
    <row r="58" spans="3:15" s="78" customFormat="1" ht="20.25" hidden="1" x14ac:dyDescent="0.3">
      <c r="C58"/>
      <c r="D58" s="11"/>
      <c r="E58" s="45"/>
      <c r="F58" s="46"/>
      <c r="G58" s="79"/>
      <c r="H58" s="14"/>
      <c r="I58" s="14"/>
      <c r="J58" s="77">
        <f t="shared" ref="J58:J64" si="16">+IF(O58&lt;=0,G58,0)</f>
        <v>0</v>
      </c>
      <c r="K58" s="77">
        <f t="shared" ref="K58:K64" si="17">+IF(AND(O58&gt;=1,O58&lt;=30),G58,0)</f>
        <v>0</v>
      </c>
      <c r="L58" s="77">
        <f t="shared" ref="L58:L64" si="18">+IF(AND(O58&gt;=31,O58&lt;=60),G58,0)</f>
        <v>0</v>
      </c>
      <c r="M58" s="77">
        <f t="shared" ref="M58:M64" si="19">+IF(AND(O58&gt;61,O58&lt;=90),G58,0)</f>
        <v>0</v>
      </c>
      <c r="N58" s="77">
        <f t="shared" ref="N58:N64" si="20">+IF(O58&gt;91,G58,0)</f>
        <v>0</v>
      </c>
      <c r="O58" s="18">
        <f t="shared" si="15"/>
        <v>45688</v>
      </c>
    </row>
    <row r="59" spans="3:15" s="78" customFormat="1" ht="20.25" hidden="1" x14ac:dyDescent="0.3">
      <c r="C59"/>
      <c r="D59" s="11"/>
      <c r="E59" s="45"/>
      <c r="F59" s="46"/>
      <c r="G59" s="79"/>
      <c r="H59" s="14"/>
      <c r="I59" s="14"/>
      <c r="J59" s="77">
        <f t="shared" si="16"/>
        <v>0</v>
      </c>
      <c r="K59" s="77">
        <f t="shared" si="17"/>
        <v>0</v>
      </c>
      <c r="L59" s="77">
        <f t="shared" si="18"/>
        <v>0</v>
      </c>
      <c r="M59" s="77">
        <f t="shared" si="19"/>
        <v>0</v>
      </c>
      <c r="N59" s="77">
        <f t="shared" si="20"/>
        <v>0</v>
      </c>
      <c r="O59" s="18">
        <f t="shared" si="15"/>
        <v>45688</v>
      </c>
    </row>
    <row r="60" spans="3:15" s="78" customFormat="1" ht="20.25" hidden="1" x14ac:dyDescent="0.3">
      <c r="C60"/>
      <c r="D60" s="44"/>
      <c r="E60" s="45"/>
      <c r="F60" s="46"/>
      <c r="G60" s="47"/>
      <c r="H60" s="14"/>
      <c r="I60" s="14"/>
      <c r="J60" s="77">
        <f t="shared" si="16"/>
        <v>0</v>
      </c>
      <c r="K60" s="77">
        <f t="shared" si="17"/>
        <v>0</v>
      </c>
      <c r="L60" s="77">
        <f t="shared" si="18"/>
        <v>0</v>
      </c>
      <c r="M60" s="77">
        <f t="shared" si="19"/>
        <v>0</v>
      </c>
      <c r="N60" s="77">
        <f t="shared" si="20"/>
        <v>0</v>
      </c>
      <c r="O60" s="18">
        <f t="shared" si="15"/>
        <v>45688</v>
      </c>
    </row>
    <row r="61" spans="3:15" s="78" customFormat="1" ht="20.25" hidden="1" x14ac:dyDescent="0.3">
      <c r="C61"/>
      <c r="D61" s="44"/>
      <c r="E61" s="45"/>
      <c r="F61" s="46"/>
      <c r="G61" s="47"/>
      <c r="H61" s="14"/>
      <c r="I61" s="14"/>
      <c r="J61" s="77">
        <f t="shared" si="16"/>
        <v>0</v>
      </c>
      <c r="K61" s="77">
        <f t="shared" si="17"/>
        <v>0</v>
      </c>
      <c r="L61" s="77">
        <f t="shared" si="18"/>
        <v>0</v>
      </c>
      <c r="M61" s="77">
        <f t="shared" si="19"/>
        <v>0</v>
      </c>
      <c r="N61" s="77">
        <f t="shared" si="20"/>
        <v>0</v>
      </c>
      <c r="O61" s="18">
        <f t="shared" si="15"/>
        <v>45688</v>
      </c>
    </row>
    <row r="62" spans="3:15" s="78" customFormat="1" ht="20.25" hidden="1" x14ac:dyDescent="0.3">
      <c r="C62"/>
      <c r="D62" s="44"/>
      <c r="E62" s="45"/>
      <c r="F62" s="46"/>
      <c r="G62" s="47"/>
      <c r="H62" s="14"/>
      <c r="I62" s="14"/>
      <c r="J62" s="77">
        <f t="shared" si="16"/>
        <v>0</v>
      </c>
      <c r="K62" s="77">
        <f t="shared" si="17"/>
        <v>0</v>
      </c>
      <c r="L62" s="77">
        <f t="shared" si="18"/>
        <v>0</v>
      </c>
      <c r="M62" s="77">
        <f t="shared" si="19"/>
        <v>0</v>
      </c>
      <c r="N62" s="77">
        <f t="shared" si="20"/>
        <v>0</v>
      </c>
      <c r="O62" s="18">
        <f t="shared" si="15"/>
        <v>45688</v>
      </c>
    </row>
    <row r="63" spans="3:15" s="78" customFormat="1" ht="20.25" hidden="1" x14ac:dyDescent="0.3">
      <c r="C63"/>
      <c r="D63" s="44"/>
      <c r="E63" s="45"/>
      <c r="F63" s="46"/>
      <c r="G63" s="47"/>
      <c r="H63" s="14"/>
      <c r="I63" s="14"/>
      <c r="J63" s="77">
        <f t="shared" si="16"/>
        <v>0</v>
      </c>
      <c r="K63" s="77">
        <f t="shared" si="17"/>
        <v>0</v>
      </c>
      <c r="L63" s="77">
        <f t="shared" si="18"/>
        <v>0</v>
      </c>
      <c r="M63" s="77">
        <f t="shared" si="19"/>
        <v>0</v>
      </c>
      <c r="N63" s="77">
        <f t="shared" si="20"/>
        <v>0</v>
      </c>
      <c r="O63" s="18">
        <f t="shared" si="15"/>
        <v>45688</v>
      </c>
    </row>
    <row r="64" spans="3:15" s="78" customFormat="1" ht="20.25" hidden="1" x14ac:dyDescent="0.3">
      <c r="C64"/>
      <c r="D64" s="44"/>
      <c r="E64" s="45"/>
      <c r="F64" s="46"/>
      <c r="G64" s="47"/>
      <c r="H64" s="14"/>
      <c r="I64" s="14"/>
      <c r="J64" s="77">
        <f t="shared" si="16"/>
        <v>0</v>
      </c>
      <c r="K64" s="77">
        <f t="shared" si="17"/>
        <v>0</v>
      </c>
      <c r="L64" s="77">
        <f t="shared" si="18"/>
        <v>0</v>
      </c>
      <c r="M64" s="77">
        <f t="shared" si="19"/>
        <v>0</v>
      </c>
      <c r="N64" s="77">
        <f t="shared" si="20"/>
        <v>0</v>
      </c>
      <c r="O64" s="18">
        <f t="shared" si="15"/>
        <v>45688</v>
      </c>
    </row>
    <row r="65" spans="1:16" ht="20.25" hidden="1" x14ac:dyDescent="0.3">
      <c r="D65" s="80" t="s">
        <v>80</v>
      </c>
      <c r="E65" s="81"/>
      <c r="F65" s="82"/>
      <c r="G65" s="83">
        <f>SUM(G56:G64)</f>
        <v>0</v>
      </c>
      <c r="H65" s="83"/>
      <c r="I65" s="83"/>
      <c r="J65" s="83">
        <f>SUM(J56:J64)</f>
        <v>0</v>
      </c>
      <c r="K65" s="83">
        <f t="shared" ref="K65:N65" si="21">SUM(K56:K64)</f>
        <v>0</v>
      </c>
      <c r="L65" s="83">
        <f t="shared" si="21"/>
        <v>0</v>
      </c>
      <c r="M65" s="83">
        <f t="shared" si="21"/>
        <v>0</v>
      </c>
      <c r="N65" s="84">
        <f t="shared" si="21"/>
        <v>0</v>
      </c>
      <c r="O65" s="85"/>
    </row>
    <row r="66" spans="1:16" ht="20.25" hidden="1" x14ac:dyDescent="0.3">
      <c r="D66" s="86"/>
      <c r="E66" s="87"/>
      <c r="F66" s="88"/>
      <c r="G66" s="86"/>
      <c r="H66" s="86"/>
      <c r="I66" s="86"/>
      <c r="J66" s="86"/>
      <c r="K66" s="86"/>
      <c r="L66" s="86"/>
      <c r="M66" s="89"/>
      <c r="N66" s="90"/>
      <c r="O66" s="85"/>
    </row>
    <row r="67" spans="1:16" ht="20.25" hidden="1" x14ac:dyDescent="0.3">
      <c r="D67" s="91"/>
      <c r="E67" s="92"/>
      <c r="F67" s="93"/>
      <c r="G67" s="94"/>
      <c r="H67" s="95"/>
      <c r="I67" s="95"/>
      <c r="J67" s="96"/>
      <c r="K67" s="96"/>
      <c r="L67" s="96"/>
      <c r="M67" s="97"/>
      <c r="N67" s="98"/>
      <c r="O67" s="85"/>
    </row>
    <row r="68" spans="1:16" ht="20.25" x14ac:dyDescent="0.3">
      <c r="D68" s="91"/>
      <c r="E68" s="92"/>
      <c r="F68" s="93"/>
      <c r="G68" s="94"/>
      <c r="H68" s="95"/>
      <c r="I68" s="95"/>
      <c r="J68" s="96"/>
      <c r="K68" s="96"/>
      <c r="L68" s="96"/>
      <c r="M68" s="97"/>
      <c r="N68" s="98"/>
      <c r="O68" s="85"/>
    </row>
    <row r="69" spans="1:16" ht="20.25" x14ac:dyDescent="0.3">
      <c r="D69" s="91"/>
      <c r="E69" s="92"/>
      <c r="F69" s="93"/>
      <c r="G69" s="94"/>
      <c r="H69" s="95"/>
      <c r="I69" s="95"/>
      <c r="J69" s="96"/>
      <c r="K69" s="96"/>
      <c r="L69" s="96"/>
      <c r="M69" s="97"/>
      <c r="N69" s="98"/>
      <c r="O69" s="85"/>
    </row>
    <row r="70" spans="1:16" ht="20.25" x14ac:dyDescent="0.25">
      <c r="D70" s="99" t="s">
        <v>81</v>
      </c>
      <c r="E70" s="99"/>
      <c r="F70" s="99"/>
      <c r="G70" s="99"/>
      <c r="H70" s="99"/>
      <c r="I70" s="99"/>
      <c r="J70" s="99"/>
      <c r="K70" s="99"/>
      <c r="L70" s="99"/>
      <c r="M70" s="99"/>
      <c r="N70" s="99"/>
    </row>
    <row r="71" spans="1:16" ht="21" thickBot="1" x14ac:dyDescent="0.3">
      <c r="D71" s="100">
        <v>45688</v>
      </c>
      <c r="E71" s="100"/>
      <c r="F71" s="100"/>
      <c r="G71" s="100"/>
      <c r="H71" s="100"/>
      <c r="I71" s="100"/>
      <c r="J71" s="100"/>
      <c r="K71" s="100"/>
      <c r="L71" s="100"/>
      <c r="M71" s="100"/>
      <c r="N71" s="100"/>
    </row>
    <row r="72" spans="1:16" ht="60.75" x14ac:dyDescent="0.25">
      <c r="D72" s="101" t="s">
        <v>82</v>
      </c>
      <c r="E72" s="101" t="s">
        <v>4</v>
      </c>
      <c r="F72" s="102" t="s">
        <v>5</v>
      </c>
      <c r="G72" s="103" t="s">
        <v>6</v>
      </c>
      <c r="H72" s="104" t="s">
        <v>7</v>
      </c>
      <c r="I72" s="104" t="s">
        <v>83</v>
      </c>
      <c r="J72" s="104" t="s">
        <v>84</v>
      </c>
      <c r="K72" s="104" t="s">
        <v>85</v>
      </c>
      <c r="L72" s="104" t="s">
        <v>86</v>
      </c>
      <c r="M72" s="104" t="s">
        <v>87</v>
      </c>
      <c r="N72" s="104" t="s">
        <v>88</v>
      </c>
      <c r="O72" s="9" t="s">
        <v>14</v>
      </c>
    </row>
    <row r="73" spans="1:16" ht="20.25" x14ac:dyDescent="0.3">
      <c r="D73" s="105" t="s">
        <v>89</v>
      </c>
      <c r="E73" s="106" t="s">
        <v>90</v>
      </c>
      <c r="F73" s="106" t="s">
        <v>91</v>
      </c>
      <c r="G73" s="107">
        <v>5025</v>
      </c>
      <c r="H73" s="14">
        <v>45686</v>
      </c>
      <c r="I73" s="108">
        <v>0</v>
      </c>
      <c r="J73" s="11"/>
      <c r="K73" s="109" t="s">
        <v>92</v>
      </c>
      <c r="L73" s="110">
        <f>(+G73-I73)*M73</f>
        <v>311352.01500000001</v>
      </c>
      <c r="M73" s="111">
        <v>61.960599999999999</v>
      </c>
      <c r="N73" s="112"/>
      <c r="O73" s="18">
        <f t="shared" ref="O73:O78" si="22">+$D$5-P73</f>
        <v>-28</v>
      </c>
      <c r="P73" s="113">
        <f>+H73+30</f>
        <v>45716</v>
      </c>
    </row>
    <row r="74" spans="1:16" ht="20.25" x14ac:dyDescent="0.3">
      <c r="D74" s="105" t="s">
        <v>93</v>
      </c>
      <c r="E74" s="106" t="s">
        <v>94</v>
      </c>
      <c r="F74" s="106" t="s">
        <v>91</v>
      </c>
      <c r="G74" s="107">
        <v>23375</v>
      </c>
      <c r="H74" s="14">
        <v>45568</v>
      </c>
      <c r="I74" s="108">
        <v>466.29</v>
      </c>
      <c r="J74" s="11"/>
      <c r="K74" s="114" t="s">
        <v>95</v>
      </c>
      <c r="L74" s="110">
        <f>(+G74-I74)*M74</f>
        <v>1558364.9977500001</v>
      </c>
      <c r="M74" s="111">
        <v>68.025000000000006</v>
      </c>
      <c r="N74" s="112"/>
      <c r="O74" s="18">
        <f t="shared" si="22"/>
        <v>90</v>
      </c>
      <c r="P74" s="113">
        <f t="shared" ref="P74:P77" si="23">+H74+30</f>
        <v>45598</v>
      </c>
    </row>
    <row r="75" spans="1:16" ht="20.25" x14ac:dyDescent="0.3">
      <c r="D75" s="21">
        <v>139689</v>
      </c>
      <c r="E75" s="22" t="s">
        <v>96</v>
      </c>
      <c r="F75" s="22" t="s">
        <v>97</v>
      </c>
      <c r="G75" s="115">
        <v>684</v>
      </c>
      <c r="H75" s="14">
        <v>45686</v>
      </c>
      <c r="I75" s="17">
        <v>0</v>
      </c>
      <c r="J75" s="116"/>
      <c r="K75" s="109" t="s">
        <v>92</v>
      </c>
      <c r="L75" s="117">
        <f t="shared" ref="L75:L78" si="24">+G75*M75</f>
        <v>42381.0504</v>
      </c>
      <c r="M75" s="111">
        <v>61.960599999999999</v>
      </c>
      <c r="N75" s="118"/>
      <c r="O75" s="18">
        <f t="shared" si="22"/>
        <v>-28</v>
      </c>
      <c r="P75" s="113">
        <f>+H75+30</f>
        <v>45716</v>
      </c>
    </row>
    <row r="76" spans="1:16" ht="20.25" x14ac:dyDescent="0.3">
      <c r="D76" s="21">
        <v>139690</v>
      </c>
      <c r="E76" s="22" t="s">
        <v>96</v>
      </c>
      <c r="F76" s="22" t="s">
        <v>97</v>
      </c>
      <c r="G76" s="119">
        <v>684</v>
      </c>
      <c r="H76" s="14">
        <v>45686</v>
      </c>
      <c r="I76" s="108"/>
      <c r="J76" s="116"/>
      <c r="K76" s="109" t="s">
        <v>92</v>
      </c>
      <c r="L76" s="110">
        <f t="shared" si="24"/>
        <v>42381.0504</v>
      </c>
      <c r="M76" s="111">
        <v>61.960599999999999</v>
      </c>
      <c r="N76" s="118"/>
      <c r="O76" s="18">
        <f t="shared" si="22"/>
        <v>-28</v>
      </c>
      <c r="P76" s="113">
        <f t="shared" si="23"/>
        <v>45716</v>
      </c>
    </row>
    <row r="77" spans="1:16" ht="20.25" hidden="1" x14ac:dyDescent="0.3">
      <c r="D77" s="109"/>
      <c r="E77" s="120"/>
      <c r="F77" s="120"/>
      <c r="G77" s="119"/>
      <c r="H77" s="14"/>
      <c r="I77" s="108"/>
      <c r="J77" s="116"/>
      <c r="K77" s="114"/>
      <c r="L77" s="110">
        <f t="shared" si="24"/>
        <v>0</v>
      </c>
      <c r="M77" s="111">
        <v>61.960599999999999</v>
      </c>
      <c r="N77" s="118"/>
      <c r="O77" s="18">
        <f t="shared" si="22"/>
        <v>45658</v>
      </c>
      <c r="P77" s="113">
        <f t="shared" si="23"/>
        <v>30</v>
      </c>
    </row>
    <row r="78" spans="1:16" ht="20.25" hidden="1" x14ac:dyDescent="0.3">
      <c r="D78" s="109"/>
      <c r="E78" s="12"/>
      <c r="F78" s="12"/>
      <c r="G78" s="115"/>
      <c r="H78" s="15"/>
      <c r="I78" s="17"/>
      <c r="J78" s="116"/>
      <c r="K78" s="109"/>
      <c r="L78" s="117">
        <f t="shared" si="24"/>
        <v>0</v>
      </c>
      <c r="M78" s="121"/>
      <c r="N78" s="118"/>
      <c r="O78" s="18">
        <f t="shared" si="22"/>
        <v>45658</v>
      </c>
      <c r="P78" s="113">
        <f>+H78+30</f>
        <v>30</v>
      </c>
    </row>
    <row r="79" spans="1:16" ht="20.25" x14ac:dyDescent="0.3">
      <c r="A79" s="122"/>
      <c r="D79" s="123" t="s">
        <v>98</v>
      </c>
      <c r="E79" s="123"/>
      <c r="F79" s="123"/>
      <c r="G79" s="123"/>
      <c r="H79" s="123"/>
      <c r="I79" s="123"/>
      <c r="J79" s="123"/>
      <c r="K79" s="124"/>
      <c r="L79" s="125">
        <f>SUM(L73:L78)</f>
        <v>1954479.1135500004</v>
      </c>
      <c r="M79" s="126"/>
      <c r="N79" s="127"/>
      <c r="O79" s="85"/>
      <c r="P79" t="s">
        <v>99</v>
      </c>
    </row>
    <row r="80" spans="1:16" x14ac:dyDescent="0.25">
      <c r="E80" s="128"/>
      <c r="F80" s="122"/>
      <c r="G80" s="122"/>
      <c r="H80" s="122"/>
      <c r="I80" s="122"/>
      <c r="J80" s="122"/>
      <c r="K80" s="122"/>
      <c r="L80" s="122"/>
      <c r="M80" s="97"/>
      <c r="N80" s="129"/>
    </row>
    <row r="81" spans="1:14" ht="18.75" x14ac:dyDescent="0.3">
      <c r="E81" s="128"/>
      <c r="F81" s="122"/>
      <c r="G81" s="122"/>
      <c r="H81" s="122"/>
      <c r="I81" s="122"/>
      <c r="J81" s="122"/>
      <c r="K81" s="122"/>
      <c r="L81" s="130"/>
      <c r="M81" s="97"/>
      <c r="N81" s="129"/>
    </row>
    <row r="82" spans="1:14" ht="20.25" x14ac:dyDescent="0.3">
      <c r="D82" s="122"/>
      <c r="E82" s="128"/>
      <c r="F82" s="122"/>
      <c r="G82" s="122"/>
      <c r="H82" s="122"/>
      <c r="I82" s="122"/>
      <c r="J82" s="122"/>
      <c r="K82" s="122"/>
      <c r="L82" s="131"/>
      <c r="M82" s="132"/>
      <c r="N82" s="129"/>
    </row>
    <row r="83" spans="1:14" ht="21" customHeight="1" x14ac:dyDescent="0.3">
      <c r="D83" s="133" t="s">
        <v>100</v>
      </c>
      <c r="E83" s="133"/>
      <c r="F83" s="133"/>
      <c r="G83" s="133"/>
      <c r="H83" s="133"/>
      <c r="I83" s="133"/>
      <c r="J83" s="133"/>
      <c r="K83" s="133"/>
      <c r="L83" s="133"/>
      <c r="M83" s="133"/>
      <c r="N83" s="133"/>
    </row>
    <row r="84" spans="1:14" ht="21" customHeight="1" x14ac:dyDescent="0.25">
      <c r="D84" s="100">
        <v>45688</v>
      </c>
      <c r="E84" s="100"/>
      <c r="F84" s="100"/>
      <c r="G84" s="100"/>
      <c r="H84" s="100"/>
      <c r="I84" s="100"/>
      <c r="J84" s="100"/>
      <c r="K84" s="100"/>
      <c r="L84" s="100"/>
      <c r="M84" s="100"/>
      <c r="N84" s="100"/>
    </row>
    <row r="85" spans="1:14" ht="39.75" customHeight="1" x14ac:dyDescent="0.35">
      <c r="A85" s="134"/>
      <c r="B85" s="134"/>
      <c r="C85" s="134"/>
      <c r="D85" s="135" t="s">
        <v>101</v>
      </c>
      <c r="E85" s="136" t="s">
        <v>3</v>
      </c>
      <c r="F85" s="137" t="s">
        <v>4</v>
      </c>
      <c r="G85" s="137" t="s">
        <v>5</v>
      </c>
      <c r="H85" s="137" t="s">
        <v>6</v>
      </c>
      <c r="I85" s="138" t="s">
        <v>7</v>
      </c>
      <c r="J85" s="139" t="s">
        <v>102</v>
      </c>
      <c r="K85" s="140" t="s">
        <v>103</v>
      </c>
      <c r="L85" s="139" t="s">
        <v>8</v>
      </c>
      <c r="M85" s="137" t="s">
        <v>104</v>
      </c>
      <c r="N85" s="139" t="s">
        <v>105</v>
      </c>
    </row>
    <row r="86" spans="1:14" s="141" customFormat="1" ht="21" customHeight="1" x14ac:dyDescent="0.35">
      <c r="D86" s="40">
        <v>1</v>
      </c>
      <c r="E86" s="40" t="s">
        <v>106</v>
      </c>
      <c r="F86" s="27" t="s">
        <v>72</v>
      </c>
      <c r="G86" s="142" t="s">
        <v>107</v>
      </c>
      <c r="H86" s="143">
        <v>285235.94</v>
      </c>
      <c r="I86" s="144">
        <v>45656</v>
      </c>
      <c r="J86" s="145" t="s">
        <v>108</v>
      </c>
      <c r="K86" s="146" t="s">
        <v>109</v>
      </c>
      <c r="L86" s="147" t="s">
        <v>110</v>
      </c>
      <c r="M86" s="148" t="s">
        <v>111</v>
      </c>
      <c r="N86" s="149" t="s">
        <v>112</v>
      </c>
    </row>
    <row r="87" spans="1:14" s="141" customFormat="1" ht="21" customHeight="1" x14ac:dyDescent="0.35">
      <c r="D87" s="24">
        <v>2</v>
      </c>
      <c r="E87" s="40" t="s">
        <v>113</v>
      </c>
      <c r="F87" s="27" t="s">
        <v>114</v>
      </c>
      <c r="G87" s="142" t="s">
        <v>115</v>
      </c>
      <c r="H87" s="143">
        <v>25018.959999999999</v>
      </c>
      <c r="I87" s="144">
        <v>45658</v>
      </c>
      <c r="J87" s="145" t="s">
        <v>116</v>
      </c>
      <c r="K87" s="146" t="s">
        <v>109</v>
      </c>
      <c r="L87" s="150" t="s">
        <v>110</v>
      </c>
      <c r="M87" s="151" t="s">
        <v>111</v>
      </c>
      <c r="N87" s="149" t="s">
        <v>112</v>
      </c>
    </row>
    <row r="88" spans="1:14" s="141" customFormat="1" ht="21" customHeight="1" x14ac:dyDescent="0.35">
      <c r="D88" s="40">
        <v>3</v>
      </c>
      <c r="E88" s="40" t="s">
        <v>117</v>
      </c>
      <c r="F88" s="27" t="s">
        <v>114</v>
      </c>
      <c r="G88" s="142" t="s">
        <v>118</v>
      </c>
      <c r="H88" s="143">
        <v>7509.4</v>
      </c>
      <c r="I88" s="144">
        <v>45665</v>
      </c>
      <c r="J88" s="145" t="s">
        <v>119</v>
      </c>
      <c r="K88" s="146" t="s">
        <v>109</v>
      </c>
      <c r="L88" s="150" t="s">
        <v>110</v>
      </c>
      <c r="M88" s="151" t="s">
        <v>111</v>
      </c>
      <c r="N88" s="149" t="s">
        <v>112</v>
      </c>
    </row>
    <row r="89" spans="1:14" s="141" customFormat="1" ht="21" customHeight="1" x14ac:dyDescent="0.35">
      <c r="D89" s="24">
        <v>4</v>
      </c>
      <c r="E89" s="24" t="s">
        <v>120</v>
      </c>
      <c r="F89" s="26" t="s">
        <v>121</v>
      </c>
      <c r="G89" s="12" t="s">
        <v>122</v>
      </c>
      <c r="H89" s="152">
        <v>1001</v>
      </c>
      <c r="I89" s="153">
        <v>45658</v>
      </c>
      <c r="J89" s="145" t="s">
        <v>123</v>
      </c>
      <c r="K89" s="146" t="s">
        <v>109</v>
      </c>
      <c r="L89" s="150" t="s">
        <v>110</v>
      </c>
      <c r="M89" s="151" t="s">
        <v>111</v>
      </c>
      <c r="N89" s="154" t="s">
        <v>124</v>
      </c>
    </row>
    <row r="90" spans="1:14" s="141" customFormat="1" ht="21" customHeight="1" x14ac:dyDescent="0.35">
      <c r="D90" s="40">
        <v>5</v>
      </c>
      <c r="E90" s="24" t="s">
        <v>125</v>
      </c>
      <c r="F90" s="155" t="s">
        <v>126</v>
      </c>
      <c r="G90" s="26" t="s">
        <v>127</v>
      </c>
      <c r="H90" s="152">
        <v>285631.59000000003</v>
      </c>
      <c r="I90" s="153">
        <v>45677</v>
      </c>
      <c r="J90" s="145" t="s">
        <v>128</v>
      </c>
      <c r="K90" s="146" t="s">
        <v>109</v>
      </c>
      <c r="L90" s="150" t="s">
        <v>110</v>
      </c>
      <c r="M90" s="151" t="s">
        <v>111</v>
      </c>
      <c r="N90" s="154" t="s">
        <v>129</v>
      </c>
    </row>
    <row r="91" spans="1:14" s="141" customFormat="1" ht="21" customHeight="1" x14ac:dyDescent="0.35">
      <c r="D91" s="24">
        <v>6</v>
      </c>
      <c r="E91" s="24" t="s">
        <v>130</v>
      </c>
      <c r="F91" s="20" t="s">
        <v>131</v>
      </c>
      <c r="G91" s="142" t="s">
        <v>132</v>
      </c>
      <c r="H91" s="152">
        <v>2500</v>
      </c>
      <c r="I91" s="153">
        <v>45677</v>
      </c>
      <c r="J91" s="145" t="s">
        <v>133</v>
      </c>
      <c r="K91" s="146" t="s">
        <v>109</v>
      </c>
      <c r="L91" s="150" t="s">
        <v>110</v>
      </c>
      <c r="M91" s="151" t="s">
        <v>111</v>
      </c>
      <c r="N91" s="154" t="s">
        <v>134</v>
      </c>
    </row>
    <row r="92" spans="1:14" s="141" customFormat="1" ht="21" customHeight="1" x14ac:dyDescent="0.35">
      <c r="D92" s="40">
        <v>7</v>
      </c>
      <c r="E92" s="11" t="s">
        <v>135</v>
      </c>
      <c r="F92" s="20" t="s">
        <v>131</v>
      </c>
      <c r="G92" s="142" t="s">
        <v>136</v>
      </c>
      <c r="H92" s="13">
        <v>2500</v>
      </c>
      <c r="I92" s="15">
        <v>45659</v>
      </c>
      <c r="J92" s="145" t="s">
        <v>137</v>
      </c>
      <c r="K92" s="146" t="s">
        <v>109</v>
      </c>
      <c r="L92" s="150" t="s">
        <v>110</v>
      </c>
      <c r="M92" s="151" t="s">
        <v>111</v>
      </c>
      <c r="N92" s="154" t="s">
        <v>134</v>
      </c>
    </row>
    <row r="93" spans="1:14" s="141" customFormat="1" ht="21" customHeight="1" x14ac:dyDescent="0.35">
      <c r="D93" s="24">
        <v>8</v>
      </c>
      <c r="E93" s="11" t="s">
        <v>138</v>
      </c>
      <c r="F93" s="20" t="s">
        <v>61</v>
      </c>
      <c r="G93" s="156" t="s">
        <v>139</v>
      </c>
      <c r="H93" s="13">
        <v>124353.64</v>
      </c>
      <c r="I93" s="15">
        <v>45653</v>
      </c>
      <c r="J93" s="145" t="s">
        <v>140</v>
      </c>
      <c r="K93" s="146" t="s">
        <v>109</v>
      </c>
      <c r="L93" s="150" t="s">
        <v>110</v>
      </c>
      <c r="M93" s="151" t="s">
        <v>111</v>
      </c>
      <c r="N93" s="154" t="s">
        <v>141</v>
      </c>
    </row>
    <row r="94" spans="1:14" s="141" customFormat="1" ht="21" customHeight="1" x14ac:dyDescent="0.35">
      <c r="D94" s="40">
        <v>9</v>
      </c>
      <c r="E94" s="11" t="s">
        <v>142</v>
      </c>
      <c r="F94" s="155" t="s">
        <v>126</v>
      </c>
      <c r="G94" s="20" t="s">
        <v>143</v>
      </c>
      <c r="H94" s="13">
        <v>39593.620000000003</v>
      </c>
      <c r="I94" s="15">
        <v>45663</v>
      </c>
      <c r="J94" s="145" t="s">
        <v>144</v>
      </c>
      <c r="K94" s="146" t="s">
        <v>145</v>
      </c>
      <c r="L94" s="150" t="s">
        <v>146</v>
      </c>
      <c r="M94" s="151" t="s">
        <v>111</v>
      </c>
      <c r="N94" s="154" t="s">
        <v>147</v>
      </c>
    </row>
    <row r="95" spans="1:14" s="141" customFormat="1" ht="21" customHeight="1" x14ac:dyDescent="0.35">
      <c r="D95" s="24">
        <v>10</v>
      </c>
      <c r="E95" s="11" t="s">
        <v>148</v>
      </c>
      <c r="F95" s="20" t="s">
        <v>149</v>
      </c>
      <c r="G95" s="20" t="s">
        <v>150</v>
      </c>
      <c r="H95" s="13">
        <v>384455.33</v>
      </c>
      <c r="I95" s="15">
        <v>45660</v>
      </c>
      <c r="J95" s="145" t="s">
        <v>151</v>
      </c>
      <c r="K95" s="146" t="s">
        <v>152</v>
      </c>
      <c r="L95" s="150" t="s">
        <v>153</v>
      </c>
      <c r="M95" s="151" t="s">
        <v>111</v>
      </c>
      <c r="N95" s="154" t="s">
        <v>154</v>
      </c>
    </row>
    <row r="96" spans="1:14" s="141" customFormat="1" ht="21" customHeight="1" x14ac:dyDescent="0.35">
      <c r="D96" s="40">
        <v>11</v>
      </c>
      <c r="E96" s="24" t="s">
        <v>155</v>
      </c>
      <c r="F96" s="26" t="s">
        <v>156</v>
      </c>
      <c r="G96" s="142" t="s">
        <v>157</v>
      </c>
      <c r="H96" s="152">
        <v>2798</v>
      </c>
      <c r="I96" s="153">
        <v>45659</v>
      </c>
      <c r="J96" s="145" t="s">
        <v>158</v>
      </c>
      <c r="K96" s="146" t="s">
        <v>159</v>
      </c>
      <c r="L96" s="150" t="s">
        <v>160</v>
      </c>
      <c r="M96" s="151" t="s">
        <v>111</v>
      </c>
      <c r="N96" s="154" t="s">
        <v>134</v>
      </c>
    </row>
    <row r="97" spans="4:14" s="141" customFormat="1" ht="21" customHeight="1" x14ac:dyDescent="0.35">
      <c r="D97" s="24">
        <v>12</v>
      </c>
      <c r="E97" s="40" t="s">
        <v>161</v>
      </c>
      <c r="F97" s="20" t="s">
        <v>162</v>
      </c>
      <c r="G97" s="12" t="s">
        <v>163</v>
      </c>
      <c r="H97" s="143">
        <v>19047</v>
      </c>
      <c r="I97" s="144">
        <v>45665</v>
      </c>
      <c r="J97" s="145" t="s">
        <v>164</v>
      </c>
      <c r="K97" s="146" t="s">
        <v>165</v>
      </c>
      <c r="L97" s="150" t="s">
        <v>166</v>
      </c>
      <c r="M97" s="151" t="s">
        <v>111</v>
      </c>
      <c r="N97" s="154" t="s">
        <v>124</v>
      </c>
    </row>
    <row r="98" spans="4:14" s="141" customFormat="1" ht="21" customHeight="1" x14ac:dyDescent="0.35">
      <c r="D98" s="40">
        <v>13</v>
      </c>
      <c r="E98" s="24" t="s">
        <v>167</v>
      </c>
      <c r="F98" s="26" t="s">
        <v>168</v>
      </c>
      <c r="G98" s="106" t="s">
        <v>169</v>
      </c>
      <c r="H98" s="157">
        <v>13150</v>
      </c>
      <c r="I98" s="158">
        <v>45682</v>
      </c>
      <c r="J98" s="145" t="s">
        <v>170</v>
      </c>
      <c r="K98" s="146" t="s">
        <v>152</v>
      </c>
      <c r="L98" s="150" t="s">
        <v>171</v>
      </c>
      <c r="M98" s="151" t="s">
        <v>172</v>
      </c>
      <c r="N98" s="154" t="s">
        <v>173</v>
      </c>
    </row>
    <row r="99" spans="4:14" s="141" customFormat="1" ht="21" customHeight="1" x14ac:dyDescent="0.35">
      <c r="D99" s="24">
        <v>14</v>
      </c>
      <c r="E99" s="24" t="s">
        <v>167</v>
      </c>
      <c r="F99" s="26" t="s">
        <v>168</v>
      </c>
      <c r="G99" s="26" t="s">
        <v>169</v>
      </c>
      <c r="H99" s="143">
        <v>26250</v>
      </c>
      <c r="I99" s="144">
        <v>45682</v>
      </c>
      <c r="J99" s="145" t="s">
        <v>174</v>
      </c>
      <c r="K99" s="146" t="s">
        <v>152</v>
      </c>
      <c r="L99" s="150" t="s">
        <v>175</v>
      </c>
      <c r="M99" s="151" t="s">
        <v>172</v>
      </c>
      <c r="N99" s="154" t="s">
        <v>173</v>
      </c>
    </row>
    <row r="100" spans="4:14" s="141" customFormat="1" ht="21" hidden="1" customHeight="1" x14ac:dyDescent="0.35">
      <c r="D100" s="40">
        <v>15</v>
      </c>
      <c r="E100" s="24"/>
      <c r="F100" s="26"/>
      <c r="G100" s="26"/>
      <c r="H100" s="152"/>
      <c r="I100" s="153"/>
      <c r="J100" s="145"/>
      <c r="K100" s="146"/>
      <c r="L100" s="150"/>
      <c r="M100" s="151"/>
      <c r="N100" s="154"/>
    </row>
    <row r="101" spans="4:14" s="141" customFormat="1" ht="21" hidden="1" customHeight="1" x14ac:dyDescent="0.35">
      <c r="D101" s="24">
        <v>16</v>
      </c>
      <c r="E101" s="28"/>
      <c r="F101" s="142"/>
      <c r="G101" s="159"/>
      <c r="H101" s="152"/>
      <c r="I101" s="146"/>
      <c r="J101" s="145"/>
      <c r="K101" s="146"/>
      <c r="L101" s="150"/>
      <c r="M101" s="151"/>
      <c r="N101" s="154"/>
    </row>
    <row r="102" spans="4:14" s="141" customFormat="1" ht="21" hidden="1" customHeight="1" x14ac:dyDescent="0.35">
      <c r="D102" s="40">
        <v>17</v>
      </c>
      <c r="E102" s="24"/>
      <c r="F102" s="26"/>
      <c r="G102" s="26"/>
      <c r="H102" s="152"/>
      <c r="I102" s="153"/>
      <c r="J102" s="145"/>
      <c r="K102" s="146"/>
      <c r="L102" s="150"/>
      <c r="M102" s="151"/>
      <c r="N102" s="154"/>
    </row>
    <row r="103" spans="4:14" s="141" customFormat="1" ht="21" hidden="1" customHeight="1" x14ac:dyDescent="0.35">
      <c r="D103" s="24">
        <v>18</v>
      </c>
      <c r="E103" s="11"/>
      <c r="F103" s="26"/>
      <c r="G103" s="26"/>
      <c r="H103" s="152"/>
      <c r="I103" s="153"/>
      <c r="J103" s="24"/>
      <c r="K103" s="146"/>
      <c r="L103" s="150"/>
      <c r="M103" s="151"/>
      <c r="N103" s="154"/>
    </row>
    <row r="104" spans="4:14" s="141" customFormat="1" ht="21" hidden="1" customHeight="1" x14ac:dyDescent="0.35">
      <c r="D104" s="40">
        <v>19</v>
      </c>
      <c r="E104" s="24"/>
      <c r="F104" s="26"/>
      <c r="G104" s="26"/>
      <c r="H104" s="152"/>
      <c r="I104" s="153"/>
      <c r="J104" s="145"/>
      <c r="K104" s="146"/>
      <c r="L104" s="150"/>
      <c r="M104" s="151"/>
      <c r="N104" s="154"/>
    </row>
    <row r="105" spans="4:14" s="141" customFormat="1" ht="21" hidden="1" customHeight="1" x14ac:dyDescent="0.35">
      <c r="D105" s="24">
        <v>20</v>
      </c>
      <c r="E105" s="24"/>
      <c r="F105" s="26"/>
      <c r="G105" s="26"/>
      <c r="H105" s="152"/>
      <c r="I105" s="153"/>
      <c r="J105" s="145"/>
      <c r="K105" s="146"/>
      <c r="L105" s="150"/>
      <c r="M105" s="151"/>
      <c r="N105" s="154"/>
    </row>
    <row r="106" spans="4:14" s="141" customFormat="1" ht="21" hidden="1" customHeight="1" x14ac:dyDescent="0.35">
      <c r="D106" s="40">
        <v>21</v>
      </c>
      <c r="E106" s="24"/>
      <c r="F106" s="26"/>
      <c r="G106" s="26"/>
      <c r="H106" s="152"/>
      <c r="I106" s="153"/>
      <c r="J106" s="145"/>
      <c r="K106" s="146"/>
      <c r="L106" s="150"/>
      <c r="M106" s="151"/>
      <c r="N106" s="154"/>
    </row>
    <row r="107" spans="4:14" s="141" customFormat="1" ht="21" hidden="1" customHeight="1" x14ac:dyDescent="0.35">
      <c r="D107" s="24">
        <v>22</v>
      </c>
      <c r="E107" s="24"/>
      <c r="F107" s="26"/>
      <c r="G107" s="26"/>
      <c r="H107" s="152"/>
      <c r="I107" s="153"/>
      <c r="J107" s="145"/>
      <c r="K107" s="146"/>
      <c r="L107" s="150"/>
      <c r="M107" s="151"/>
      <c r="N107" s="154"/>
    </row>
    <row r="108" spans="4:14" s="141" customFormat="1" ht="21" hidden="1" customHeight="1" x14ac:dyDescent="0.35">
      <c r="D108" s="40">
        <v>23</v>
      </c>
      <c r="E108" s="24"/>
      <c r="F108" s="26"/>
      <c r="G108" s="26"/>
      <c r="H108" s="152"/>
      <c r="I108" s="153"/>
      <c r="J108" s="145"/>
      <c r="K108" s="146"/>
      <c r="L108" s="150"/>
      <c r="M108" s="151"/>
      <c r="N108" s="154"/>
    </row>
    <row r="109" spans="4:14" s="141" customFormat="1" ht="21" hidden="1" customHeight="1" x14ac:dyDescent="0.35">
      <c r="D109" s="24">
        <v>24</v>
      </c>
      <c r="E109" s="24"/>
      <c r="F109" s="26"/>
      <c r="G109" s="26"/>
      <c r="H109" s="152"/>
      <c r="I109" s="153"/>
      <c r="J109" s="145"/>
      <c r="K109" s="146"/>
      <c r="L109" s="150"/>
      <c r="M109" s="151"/>
      <c r="N109" s="154"/>
    </row>
    <row r="110" spans="4:14" s="141" customFormat="1" ht="21" hidden="1" customHeight="1" x14ac:dyDescent="0.35">
      <c r="D110" s="40">
        <v>25</v>
      </c>
      <c r="E110" s="24"/>
      <c r="F110" s="26"/>
      <c r="G110" s="26"/>
      <c r="H110" s="152"/>
      <c r="I110" s="153"/>
      <c r="J110" s="145"/>
      <c r="K110" s="146"/>
      <c r="L110" s="150"/>
      <c r="M110" s="151"/>
      <c r="N110" s="154"/>
    </row>
    <row r="111" spans="4:14" s="141" customFormat="1" ht="21" hidden="1" customHeight="1" x14ac:dyDescent="0.35">
      <c r="D111" s="24">
        <v>26</v>
      </c>
      <c r="E111" s="24"/>
      <c r="F111" s="26"/>
      <c r="G111" s="26"/>
      <c r="H111" s="152"/>
      <c r="I111" s="153"/>
      <c r="J111" s="145"/>
      <c r="K111" s="146"/>
      <c r="L111" s="150"/>
      <c r="M111" s="151"/>
      <c r="N111" s="154"/>
    </row>
    <row r="112" spans="4:14" s="141" customFormat="1" ht="21" hidden="1" customHeight="1" x14ac:dyDescent="0.35">
      <c r="D112" s="40">
        <v>27</v>
      </c>
      <c r="E112" s="24"/>
      <c r="F112" s="26"/>
      <c r="G112" s="26"/>
      <c r="H112" s="152"/>
      <c r="I112" s="153"/>
      <c r="J112" s="145"/>
      <c r="K112" s="146"/>
      <c r="L112" s="150"/>
      <c r="M112" s="151"/>
      <c r="N112" s="154"/>
    </row>
    <row r="113" spans="3:14" s="141" customFormat="1" ht="21" hidden="1" customHeight="1" x14ac:dyDescent="0.35">
      <c r="D113" s="24">
        <v>28</v>
      </c>
      <c r="E113" s="24"/>
      <c r="F113" s="26"/>
      <c r="G113" s="26"/>
      <c r="H113" s="152"/>
      <c r="I113" s="153"/>
      <c r="J113" s="145"/>
      <c r="K113" s="146"/>
      <c r="L113" s="150"/>
      <c r="M113" s="151"/>
      <c r="N113" s="154"/>
    </row>
    <row r="114" spans="3:14" s="141" customFormat="1" ht="21" hidden="1" customHeight="1" x14ac:dyDescent="0.35">
      <c r="D114" s="40">
        <v>29</v>
      </c>
      <c r="E114" s="24"/>
      <c r="F114" s="26"/>
      <c r="G114" s="26"/>
      <c r="H114" s="152"/>
      <c r="I114" s="153"/>
      <c r="J114" s="145"/>
      <c r="K114" s="146"/>
      <c r="L114" s="150"/>
      <c r="M114" s="151"/>
      <c r="N114" s="154"/>
    </row>
    <row r="115" spans="3:14" s="141" customFormat="1" ht="21" hidden="1" customHeight="1" x14ac:dyDescent="0.35">
      <c r="D115" s="24">
        <v>30</v>
      </c>
      <c r="E115" s="24"/>
      <c r="F115" s="26"/>
      <c r="G115" s="26"/>
      <c r="H115" s="152"/>
      <c r="I115" s="153"/>
      <c r="J115" s="145"/>
      <c r="K115" s="146"/>
      <c r="L115" s="150"/>
      <c r="M115" s="151"/>
      <c r="N115" s="154"/>
    </row>
    <row r="116" spans="3:14" s="141" customFormat="1" ht="21" hidden="1" customHeight="1" x14ac:dyDescent="0.35">
      <c r="D116" s="40">
        <v>31</v>
      </c>
      <c r="E116" s="24"/>
      <c r="F116" s="26"/>
      <c r="G116" s="26"/>
      <c r="H116" s="152"/>
      <c r="I116" s="153"/>
      <c r="J116" s="145"/>
      <c r="K116" s="146"/>
      <c r="L116" s="150"/>
      <c r="M116" s="151"/>
      <c r="N116" s="154"/>
    </row>
    <row r="117" spans="3:14" s="141" customFormat="1" ht="21" hidden="1" customHeight="1" x14ac:dyDescent="0.35">
      <c r="D117" s="24">
        <v>32</v>
      </c>
      <c r="E117" s="24"/>
      <c r="F117" s="26"/>
      <c r="G117" s="26"/>
      <c r="H117" s="152"/>
      <c r="I117" s="153"/>
      <c r="J117" s="145"/>
      <c r="K117" s="146"/>
      <c r="L117" s="150"/>
      <c r="M117" s="151"/>
      <c r="N117" s="154"/>
    </row>
    <row r="118" spans="3:14" s="141" customFormat="1" ht="21" hidden="1" customHeight="1" x14ac:dyDescent="0.35">
      <c r="C118" s="141" t="s">
        <v>176</v>
      </c>
      <c r="D118" s="40">
        <v>33</v>
      </c>
      <c r="E118" s="24"/>
      <c r="F118" s="26"/>
      <c r="G118" s="26"/>
      <c r="H118" s="152"/>
      <c r="I118" s="153"/>
      <c r="J118" s="145"/>
      <c r="K118" s="146"/>
      <c r="L118" s="150"/>
      <c r="M118" s="151"/>
      <c r="N118" s="154"/>
    </row>
    <row r="119" spans="3:14" s="141" customFormat="1" ht="21" hidden="1" customHeight="1" x14ac:dyDescent="0.35">
      <c r="D119" s="24">
        <v>34</v>
      </c>
      <c r="E119" s="24"/>
      <c r="F119" s="26"/>
      <c r="G119" s="26"/>
      <c r="H119" s="152"/>
      <c r="I119" s="153"/>
      <c r="J119" s="145"/>
      <c r="K119" s="146"/>
      <c r="L119" s="150"/>
      <c r="M119" s="151"/>
      <c r="N119" s="154"/>
    </row>
    <row r="120" spans="3:14" s="141" customFormat="1" ht="21" hidden="1" customHeight="1" x14ac:dyDescent="0.35">
      <c r="D120" s="40">
        <v>35</v>
      </c>
      <c r="E120" s="24"/>
      <c r="F120" s="26"/>
      <c r="G120" s="26"/>
      <c r="H120" s="152"/>
      <c r="I120" s="153"/>
      <c r="J120" s="145"/>
      <c r="K120" s="146"/>
      <c r="L120" s="150"/>
      <c r="M120" s="151"/>
      <c r="N120" s="154"/>
    </row>
    <row r="121" spans="3:14" s="141" customFormat="1" ht="21" hidden="1" customHeight="1" x14ac:dyDescent="0.35">
      <c r="D121" s="24">
        <v>36</v>
      </c>
      <c r="E121" s="24"/>
      <c r="F121" s="26"/>
      <c r="G121" s="26"/>
      <c r="H121" s="152"/>
      <c r="I121" s="153"/>
      <c r="J121" s="145"/>
      <c r="K121" s="146"/>
      <c r="L121" s="150"/>
      <c r="M121" s="151"/>
      <c r="N121" s="154"/>
    </row>
    <row r="122" spans="3:14" s="141" customFormat="1" ht="21" hidden="1" customHeight="1" x14ac:dyDescent="0.35">
      <c r="D122" s="40">
        <v>37</v>
      </c>
      <c r="E122" s="24"/>
      <c r="F122" s="26"/>
      <c r="G122" s="26"/>
      <c r="H122" s="152"/>
      <c r="I122" s="153"/>
      <c r="J122" s="145"/>
      <c r="K122" s="146"/>
      <c r="L122" s="150"/>
      <c r="M122" s="151"/>
      <c r="N122" s="154"/>
    </row>
    <row r="123" spans="3:14" s="141" customFormat="1" ht="21" hidden="1" customHeight="1" x14ac:dyDescent="0.35">
      <c r="D123" s="24">
        <v>38</v>
      </c>
      <c r="E123" s="24"/>
      <c r="F123" s="26"/>
      <c r="G123" s="26"/>
      <c r="H123" s="152"/>
      <c r="I123" s="153"/>
      <c r="J123" s="145"/>
      <c r="K123" s="146"/>
      <c r="L123" s="150"/>
      <c r="M123" s="151"/>
      <c r="N123" s="154"/>
    </row>
    <row r="124" spans="3:14" s="141" customFormat="1" ht="21" hidden="1" customHeight="1" x14ac:dyDescent="0.35">
      <c r="D124" s="40">
        <v>39</v>
      </c>
      <c r="E124" s="24"/>
      <c r="F124" s="26"/>
      <c r="G124" s="26"/>
      <c r="H124" s="152"/>
      <c r="I124" s="153"/>
      <c r="J124" s="145"/>
      <c r="K124" s="146"/>
      <c r="L124" s="150"/>
      <c r="M124" s="151"/>
      <c r="N124" s="154"/>
    </row>
    <row r="125" spans="3:14" s="141" customFormat="1" ht="21" hidden="1" customHeight="1" x14ac:dyDescent="0.35">
      <c r="D125" s="24">
        <v>40</v>
      </c>
      <c r="E125" s="24"/>
      <c r="F125" s="26"/>
      <c r="G125" s="26"/>
      <c r="H125" s="152"/>
      <c r="I125" s="153"/>
      <c r="J125" s="145"/>
      <c r="K125" s="146"/>
      <c r="L125" s="150"/>
      <c r="M125" s="151"/>
      <c r="N125" s="154"/>
    </row>
    <row r="126" spans="3:14" s="141" customFormat="1" ht="21" hidden="1" customHeight="1" x14ac:dyDescent="0.35">
      <c r="D126" s="40">
        <v>41</v>
      </c>
      <c r="E126" s="24"/>
      <c r="F126" s="26"/>
      <c r="G126" s="26"/>
      <c r="H126" s="152"/>
      <c r="I126" s="153"/>
      <c r="J126" s="145"/>
      <c r="K126" s="146"/>
      <c r="L126" s="150"/>
      <c r="M126" s="151"/>
      <c r="N126" s="154"/>
    </row>
    <row r="127" spans="3:14" s="141" customFormat="1" ht="21" hidden="1" customHeight="1" x14ac:dyDescent="0.35">
      <c r="D127" s="24">
        <v>42</v>
      </c>
      <c r="E127" s="24"/>
      <c r="F127" s="26"/>
      <c r="G127" s="26"/>
      <c r="H127" s="152"/>
      <c r="I127" s="153"/>
      <c r="J127" s="145"/>
      <c r="K127" s="146"/>
      <c r="L127" s="150"/>
      <c r="M127" s="151"/>
      <c r="N127" s="154"/>
    </row>
    <row r="128" spans="3:14" s="141" customFormat="1" ht="21" hidden="1" customHeight="1" x14ac:dyDescent="0.35">
      <c r="D128" s="40">
        <v>43</v>
      </c>
      <c r="E128" s="24"/>
      <c r="F128" s="26"/>
      <c r="G128" s="26"/>
      <c r="H128" s="152"/>
      <c r="I128" s="153"/>
      <c r="J128" s="145"/>
      <c r="K128" s="146"/>
      <c r="L128" s="150"/>
      <c r="M128" s="151"/>
      <c r="N128" s="154"/>
    </row>
    <row r="129" spans="4:14" s="141" customFormat="1" ht="21" hidden="1" customHeight="1" x14ac:dyDescent="0.35">
      <c r="D129" s="24">
        <v>44</v>
      </c>
      <c r="E129" s="24"/>
      <c r="F129" s="26"/>
      <c r="G129" s="26"/>
      <c r="H129" s="152"/>
      <c r="I129" s="153"/>
      <c r="J129" s="145"/>
      <c r="K129" s="146"/>
      <c r="L129" s="150"/>
      <c r="M129" s="151"/>
      <c r="N129" s="154"/>
    </row>
    <row r="130" spans="4:14" s="141" customFormat="1" ht="21" hidden="1" customHeight="1" x14ac:dyDescent="0.35">
      <c r="D130" s="40"/>
      <c r="E130" s="28"/>
      <c r="F130" s="142"/>
      <c r="G130" s="159"/>
      <c r="H130" s="152"/>
      <c r="I130" s="146"/>
      <c r="J130" s="160"/>
      <c r="K130" s="146"/>
      <c r="L130" s="150"/>
      <c r="M130" s="151"/>
      <c r="N130" s="151"/>
    </row>
    <row r="131" spans="4:14" s="141" customFormat="1" ht="21" hidden="1" customHeight="1" x14ac:dyDescent="0.35">
      <c r="D131" s="40"/>
      <c r="E131" s="28"/>
      <c r="F131" s="142"/>
      <c r="G131" s="159"/>
      <c r="H131" s="152"/>
      <c r="I131" s="146"/>
      <c r="J131" s="160"/>
      <c r="K131" s="146"/>
      <c r="L131" s="150"/>
      <c r="M131" s="151"/>
      <c r="N131" s="151"/>
    </row>
    <row r="132" spans="4:14" s="141" customFormat="1" ht="21" hidden="1" customHeight="1" x14ac:dyDescent="0.35">
      <c r="D132" s="40"/>
      <c r="E132" s="28"/>
      <c r="F132" s="142"/>
      <c r="G132" s="159"/>
      <c r="H132" s="152"/>
      <c r="I132" s="146"/>
      <c r="J132" s="160"/>
      <c r="K132" s="146"/>
      <c r="L132" s="150"/>
      <c r="M132" s="151"/>
      <c r="N132" s="151"/>
    </row>
    <row r="133" spans="4:14" s="141" customFormat="1" ht="21" hidden="1" customHeight="1" x14ac:dyDescent="0.35">
      <c r="D133" s="40"/>
      <c r="E133" s="28"/>
      <c r="F133" s="142"/>
      <c r="G133" s="159"/>
      <c r="H133" s="152"/>
      <c r="I133" s="146"/>
      <c r="J133" s="160"/>
      <c r="K133" s="146"/>
      <c r="L133" s="150"/>
      <c r="M133" s="151"/>
      <c r="N133" s="151"/>
    </row>
    <row r="134" spans="4:14" s="141" customFormat="1" ht="21" hidden="1" customHeight="1" x14ac:dyDescent="0.35">
      <c r="D134" s="40"/>
      <c r="E134" s="28"/>
      <c r="F134" s="142"/>
      <c r="G134" s="159"/>
      <c r="H134" s="152"/>
      <c r="I134" s="146"/>
      <c r="J134" s="160"/>
      <c r="K134" s="146"/>
      <c r="L134" s="150"/>
      <c r="M134" s="151"/>
      <c r="N134" s="151"/>
    </row>
    <row r="135" spans="4:14" s="141" customFormat="1" ht="21" hidden="1" customHeight="1" x14ac:dyDescent="0.35">
      <c r="D135" s="40"/>
      <c r="E135" s="28"/>
      <c r="F135" s="142"/>
      <c r="G135" s="159"/>
      <c r="H135" s="152"/>
      <c r="I135" s="146"/>
      <c r="J135" s="160"/>
      <c r="K135" s="146"/>
      <c r="L135" s="150"/>
      <c r="M135" s="151"/>
      <c r="N135" s="151"/>
    </row>
    <row r="136" spans="4:14" s="141" customFormat="1" ht="21" hidden="1" customHeight="1" x14ac:dyDescent="0.35">
      <c r="D136" s="40"/>
      <c r="E136" s="28"/>
      <c r="F136" s="142"/>
      <c r="G136" s="159"/>
      <c r="H136" s="152"/>
      <c r="I136" s="146"/>
      <c r="J136" s="160"/>
      <c r="K136" s="146"/>
      <c r="L136" s="150"/>
      <c r="M136" s="151"/>
      <c r="N136" s="151"/>
    </row>
    <row r="137" spans="4:14" s="141" customFormat="1" ht="21" hidden="1" customHeight="1" x14ac:dyDescent="0.35">
      <c r="D137" s="40"/>
      <c r="E137" s="28"/>
      <c r="F137" s="142"/>
      <c r="G137" s="159"/>
      <c r="H137" s="152"/>
      <c r="I137" s="146"/>
      <c r="J137" s="160"/>
      <c r="K137" s="146"/>
      <c r="L137" s="150"/>
      <c r="M137" s="151"/>
      <c r="N137" s="151"/>
    </row>
    <row r="138" spans="4:14" s="141" customFormat="1" ht="21" hidden="1" customHeight="1" x14ac:dyDescent="0.35">
      <c r="D138" s="40"/>
      <c r="E138" s="28"/>
      <c r="F138" s="142"/>
      <c r="G138" s="159"/>
      <c r="H138" s="152"/>
      <c r="I138" s="146"/>
      <c r="J138" s="160"/>
      <c r="K138" s="146"/>
      <c r="L138" s="150"/>
      <c r="M138" s="151"/>
      <c r="N138" s="151"/>
    </row>
    <row r="139" spans="4:14" s="141" customFormat="1" ht="21" hidden="1" customHeight="1" x14ac:dyDescent="0.35">
      <c r="D139" s="40"/>
      <c r="E139" s="28"/>
      <c r="F139" s="142"/>
      <c r="G139" s="159"/>
      <c r="H139" s="152"/>
      <c r="I139" s="146"/>
      <c r="J139" s="160"/>
      <c r="K139" s="146"/>
      <c r="L139" s="150"/>
      <c r="M139" s="151"/>
      <c r="N139" s="151"/>
    </row>
    <row r="140" spans="4:14" s="141" customFormat="1" ht="21" hidden="1" customHeight="1" x14ac:dyDescent="0.35">
      <c r="D140" s="40"/>
      <c r="E140" s="28"/>
      <c r="F140" s="142"/>
      <c r="G140" s="159"/>
      <c r="H140" s="152"/>
      <c r="I140" s="146"/>
      <c r="J140" s="160"/>
      <c r="K140" s="146"/>
      <c r="L140" s="150"/>
      <c r="M140" s="151"/>
      <c r="N140" s="151"/>
    </row>
    <row r="141" spans="4:14" s="141" customFormat="1" ht="21" hidden="1" customHeight="1" x14ac:dyDescent="0.35">
      <c r="D141" s="40"/>
      <c r="E141" s="28"/>
      <c r="F141" s="142"/>
      <c r="G141" s="159"/>
      <c r="H141" s="152"/>
      <c r="I141" s="146"/>
      <c r="J141" s="160"/>
      <c r="K141" s="146"/>
      <c r="L141" s="150"/>
      <c r="M141" s="151"/>
      <c r="N141" s="151"/>
    </row>
    <row r="142" spans="4:14" s="141" customFormat="1" ht="21" hidden="1" customHeight="1" x14ac:dyDescent="0.35">
      <c r="D142" s="40"/>
      <c r="E142" s="28"/>
      <c r="F142" s="142"/>
      <c r="G142" s="159"/>
      <c r="H142" s="152"/>
      <c r="I142" s="146"/>
      <c r="J142" s="160"/>
      <c r="K142" s="146"/>
      <c r="L142" s="150"/>
      <c r="M142" s="151"/>
      <c r="N142" s="151"/>
    </row>
    <row r="143" spans="4:14" s="141" customFormat="1" ht="21" hidden="1" customHeight="1" x14ac:dyDescent="0.35">
      <c r="D143" s="40"/>
      <c r="E143" s="28"/>
      <c r="F143" s="142"/>
      <c r="G143" s="159"/>
      <c r="H143" s="152"/>
      <c r="I143" s="146"/>
      <c r="J143" s="160"/>
      <c r="K143" s="146"/>
      <c r="L143" s="150"/>
      <c r="M143" s="151"/>
      <c r="N143" s="151"/>
    </row>
    <row r="144" spans="4:14" s="141" customFormat="1" ht="21" hidden="1" customHeight="1" x14ac:dyDescent="0.35">
      <c r="D144" s="40"/>
      <c r="E144" s="28"/>
      <c r="F144" s="142"/>
      <c r="G144" s="159"/>
      <c r="H144" s="152"/>
      <c r="I144" s="146"/>
      <c r="J144" s="160"/>
      <c r="K144" s="146"/>
      <c r="L144" s="150"/>
      <c r="M144" s="151"/>
      <c r="N144" s="151"/>
    </row>
    <row r="145" spans="4:14" s="141" customFormat="1" ht="21" hidden="1" customHeight="1" x14ac:dyDescent="0.35">
      <c r="D145" s="40"/>
      <c r="E145" s="28"/>
      <c r="F145" s="142"/>
      <c r="G145" s="159"/>
      <c r="H145" s="152"/>
      <c r="I145" s="146"/>
      <c r="J145" s="160"/>
      <c r="K145" s="146"/>
      <c r="L145" s="150"/>
      <c r="M145" s="151"/>
      <c r="N145" s="151"/>
    </row>
    <row r="146" spans="4:14" s="141" customFormat="1" ht="21" hidden="1" customHeight="1" x14ac:dyDescent="0.35">
      <c r="D146" s="40"/>
      <c r="E146" s="28"/>
      <c r="F146" s="142"/>
      <c r="G146" s="159"/>
      <c r="H146" s="152"/>
      <c r="I146" s="146"/>
      <c r="J146" s="160"/>
      <c r="K146" s="146"/>
      <c r="L146" s="150"/>
      <c r="M146" s="151"/>
      <c r="N146" s="151"/>
    </row>
    <row r="147" spans="4:14" s="141" customFormat="1" ht="21" hidden="1" customHeight="1" x14ac:dyDescent="0.35">
      <c r="D147" s="40"/>
      <c r="E147" s="28"/>
      <c r="F147" s="142"/>
      <c r="G147" s="159"/>
      <c r="H147" s="152"/>
      <c r="I147" s="146"/>
      <c r="J147" s="160"/>
      <c r="K147" s="146"/>
      <c r="L147" s="150"/>
      <c r="M147" s="151"/>
      <c r="N147" s="151"/>
    </row>
    <row r="148" spans="4:14" s="141" customFormat="1" ht="21" hidden="1" customHeight="1" x14ac:dyDescent="0.35">
      <c r="D148" s="40"/>
      <c r="E148" s="28"/>
      <c r="F148" s="142"/>
      <c r="G148" s="159"/>
      <c r="H148" s="152"/>
      <c r="I148" s="146"/>
      <c r="J148" s="160"/>
      <c r="K148" s="146"/>
      <c r="L148" s="150"/>
      <c r="M148" s="151"/>
      <c r="N148" s="151"/>
    </row>
    <row r="149" spans="4:14" s="141" customFormat="1" ht="21" hidden="1" customHeight="1" x14ac:dyDescent="0.35">
      <c r="D149" s="40"/>
      <c r="E149" s="28"/>
      <c r="F149" s="142"/>
      <c r="G149" s="159"/>
      <c r="H149" s="152"/>
      <c r="I149" s="146"/>
      <c r="J149" s="160"/>
      <c r="K149" s="146"/>
      <c r="L149" s="150"/>
      <c r="M149" s="151"/>
      <c r="N149" s="151"/>
    </row>
    <row r="150" spans="4:14" s="141" customFormat="1" ht="21" hidden="1" customHeight="1" x14ac:dyDescent="0.35">
      <c r="D150" s="40"/>
      <c r="E150" s="28"/>
      <c r="F150" s="142"/>
      <c r="G150" s="159"/>
      <c r="H150" s="152"/>
      <c r="I150" s="146"/>
      <c r="J150" s="160"/>
      <c r="K150" s="146"/>
      <c r="L150" s="150"/>
      <c r="M150" s="151"/>
      <c r="N150" s="151"/>
    </row>
    <row r="151" spans="4:14" s="141" customFormat="1" ht="21" hidden="1" customHeight="1" x14ac:dyDescent="0.35">
      <c r="D151" s="40"/>
      <c r="E151" s="28"/>
      <c r="F151" s="142"/>
      <c r="G151" s="159"/>
      <c r="H151" s="152"/>
      <c r="I151" s="146"/>
      <c r="J151" s="160"/>
      <c r="K151" s="146"/>
      <c r="L151" s="150"/>
      <c r="M151" s="151"/>
      <c r="N151" s="151"/>
    </row>
    <row r="152" spans="4:14" s="141" customFormat="1" ht="21" hidden="1" customHeight="1" x14ac:dyDescent="0.35">
      <c r="D152" s="24"/>
      <c r="E152" s="24"/>
      <c r="F152" s="26"/>
      <c r="G152" s="156"/>
      <c r="H152" s="152"/>
      <c r="I152" s="153"/>
      <c r="J152" s="160"/>
      <c r="K152" s="146"/>
      <c r="L152" s="150"/>
      <c r="M152" s="151" t="s">
        <v>172</v>
      </c>
      <c r="N152" s="154" t="s">
        <v>177</v>
      </c>
    </row>
    <row r="153" spans="4:14" s="141" customFormat="1" ht="21" hidden="1" customHeight="1" x14ac:dyDescent="0.35">
      <c r="D153" s="24"/>
      <c r="E153" s="24"/>
      <c r="F153" s="26"/>
      <c r="G153" s="26"/>
      <c r="H153" s="152"/>
      <c r="I153" s="153"/>
      <c r="J153" s="160"/>
      <c r="K153" s="146"/>
      <c r="L153" s="150"/>
      <c r="M153" s="151" t="s">
        <v>172</v>
      </c>
      <c r="N153" s="154" t="s">
        <v>177</v>
      </c>
    </row>
    <row r="154" spans="4:14" s="141" customFormat="1" ht="21" hidden="1" customHeight="1" x14ac:dyDescent="0.3">
      <c r="D154" s="40"/>
      <c r="E154" s="28"/>
      <c r="F154" s="29"/>
      <c r="G154" s="26"/>
      <c r="H154" s="161"/>
      <c r="I154" s="162"/>
      <c r="J154" s="163"/>
      <c r="K154" s="164"/>
      <c r="L154" s="165"/>
      <c r="M154" s="165"/>
      <c r="N154" s="166"/>
    </row>
    <row r="155" spans="4:14" s="141" customFormat="1" ht="21" hidden="1" customHeight="1" x14ac:dyDescent="0.35">
      <c r="D155" s="24"/>
      <c r="E155" s="11"/>
      <c r="F155" s="20"/>
      <c r="G155" s="20"/>
      <c r="H155" s="13"/>
      <c r="I155" s="15"/>
      <c r="J155" s="145"/>
      <c r="K155" s="150"/>
      <c r="L155" s="150"/>
      <c r="M155" s="151"/>
      <c r="N155" s="154"/>
    </row>
    <row r="156" spans="4:14" s="141" customFormat="1" ht="21" hidden="1" customHeight="1" x14ac:dyDescent="0.35">
      <c r="D156" s="24"/>
      <c r="E156" s="11"/>
      <c r="F156" s="20"/>
      <c r="G156" s="20"/>
      <c r="H156" s="13"/>
      <c r="I156" s="15"/>
      <c r="J156" s="145"/>
      <c r="K156" s="150"/>
      <c r="L156" s="150"/>
      <c r="M156" s="151"/>
      <c r="N156" s="154"/>
    </row>
    <row r="157" spans="4:14" ht="21" customHeight="1" x14ac:dyDescent="0.35">
      <c r="D157" s="24" t="s">
        <v>76</v>
      </c>
      <c r="E157" s="167"/>
      <c r="F157" s="168"/>
      <c r="G157" s="29"/>
      <c r="H157" s="169">
        <f>SUM(H86:H156)</f>
        <v>1219044.4800000002</v>
      </c>
      <c r="I157" s="170"/>
      <c r="J157" s="170"/>
      <c r="K157" s="170"/>
      <c r="L157" s="171"/>
      <c r="M157" s="172"/>
      <c r="N157" s="173"/>
    </row>
    <row r="158" spans="4:14" ht="21" customHeight="1" thickBot="1" x14ac:dyDescent="0.4">
      <c r="D158" s="174"/>
      <c r="E158" s="175"/>
      <c r="F158" s="175"/>
      <c r="G158" s="175"/>
      <c r="H158" s="176"/>
      <c r="I158" s="177"/>
      <c r="J158" s="177"/>
      <c r="K158" s="177"/>
      <c r="L158" s="178"/>
      <c r="M158" s="179"/>
      <c r="N158" s="180"/>
    </row>
    <row r="159" spans="4:14" ht="21" customHeight="1" thickBot="1" x14ac:dyDescent="0.35">
      <c r="D159" s="181" t="s">
        <v>178</v>
      </c>
      <c r="E159" s="181"/>
      <c r="F159" s="182">
        <f>+G48+L79+H157-F160</f>
        <v>6191982.4135500006</v>
      </c>
      <c r="G159" s="183"/>
      <c r="H159" s="183"/>
      <c r="I159" s="183"/>
      <c r="J159" s="184" t="s">
        <v>179</v>
      </c>
      <c r="K159" s="185"/>
      <c r="L159" s="186"/>
      <c r="M159" s="186"/>
      <c r="N159" s="187"/>
    </row>
    <row r="160" spans="4:14" ht="21" customHeight="1" x14ac:dyDescent="0.3">
      <c r="D160" s="181" t="s">
        <v>180</v>
      </c>
      <c r="E160" s="181"/>
      <c r="F160" s="182">
        <f>+H98+H99</f>
        <v>39400</v>
      </c>
      <c r="G160" s="183"/>
      <c r="H160" s="183"/>
      <c r="I160" s="188"/>
      <c r="K160" s="189"/>
      <c r="L160" s="190"/>
      <c r="M160" s="190"/>
      <c r="N160" s="191"/>
    </row>
    <row r="161" spans="4:14" ht="21" customHeight="1" x14ac:dyDescent="0.3">
      <c r="D161" s="181" t="s">
        <v>181</v>
      </c>
      <c r="E161" s="181"/>
      <c r="F161" s="182">
        <f>SUM(F159:F160)</f>
        <v>6231382.4135500006</v>
      </c>
      <c r="G161" s="183"/>
      <c r="H161" s="183"/>
      <c r="I161" s="183"/>
      <c r="J161" s="192"/>
      <c r="K161" s="189"/>
      <c r="L161" s="190"/>
      <c r="M161" s="190"/>
      <c r="N161" s="191"/>
    </row>
    <row r="162" spans="4:14" ht="21" customHeight="1" thickBot="1" x14ac:dyDescent="0.35">
      <c r="D162" s="192"/>
      <c r="E162" s="193"/>
      <c r="F162" s="194"/>
      <c r="G162" s="183"/>
      <c r="H162" s="183"/>
      <c r="I162" s="183"/>
      <c r="J162" s="192"/>
      <c r="K162" s="195"/>
      <c r="L162" s="196"/>
      <c r="M162" s="196"/>
      <c r="N162" s="197"/>
    </row>
    <row r="163" spans="4:14" ht="21" customHeight="1" x14ac:dyDescent="0.3">
      <c r="D163" s="192"/>
      <c r="E163" s="193"/>
      <c r="F163" s="198"/>
      <c r="G163" s="192"/>
      <c r="H163" s="192"/>
      <c r="I163" s="192"/>
      <c r="J163" s="192"/>
      <c r="K163" s="199"/>
      <c r="L163" s="192"/>
      <c r="M163" s="200"/>
      <c r="N163" s="201"/>
    </row>
    <row r="164" spans="4:14" ht="21" customHeight="1" x14ac:dyDescent="0.3">
      <c r="D164" s="192"/>
      <c r="E164" s="193"/>
      <c r="F164" s="198"/>
      <c r="G164" s="192"/>
      <c r="H164" s="192"/>
      <c r="I164" s="192"/>
      <c r="J164" s="192"/>
      <c r="K164" s="192"/>
      <c r="L164" s="192"/>
      <c r="M164" s="200"/>
      <c r="N164" s="201"/>
    </row>
    <row r="165" spans="4:14" ht="21" customHeight="1" x14ac:dyDescent="0.3">
      <c r="D165" s="192"/>
      <c r="E165" s="193"/>
      <c r="F165" s="198"/>
      <c r="G165" s="192"/>
      <c r="H165" s="192"/>
      <c r="I165" s="192"/>
      <c r="J165" s="192"/>
      <c r="K165" s="192"/>
      <c r="L165" s="192"/>
      <c r="M165" s="200"/>
      <c r="N165" s="201"/>
    </row>
    <row r="166" spans="4:14" ht="21" customHeight="1" x14ac:dyDescent="0.3">
      <c r="D166" s="192"/>
      <c r="E166" s="193"/>
      <c r="F166" s="198"/>
      <c r="G166" s="192"/>
      <c r="H166" s="192"/>
      <c r="I166" s="192"/>
      <c r="J166" s="192"/>
      <c r="K166" s="192"/>
      <c r="L166" s="192"/>
      <c r="M166" s="200"/>
      <c r="N166" s="201"/>
    </row>
    <row r="167" spans="4:14" ht="21" customHeight="1" x14ac:dyDescent="0.3">
      <c r="D167" s="202"/>
      <c r="E167" s="203"/>
      <c r="F167" s="204"/>
      <c r="G167" s="205" t="s">
        <v>182</v>
      </c>
      <c r="H167" s="205"/>
      <c r="I167" s="205"/>
      <c r="J167" s="192"/>
      <c r="K167" s="192"/>
      <c r="L167" s="192"/>
      <c r="M167" s="200"/>
      <c r="N167" s="201"/>
    </row>
    <row r="168" spans="4:14" ht="21" customHeight="1" x14ac:dyDescent="0.3">
      <c r="D168" s="192"/>
      <c r="E168" s="203"/>
      <c r="F168" s="206"/>
      <c r="G168" s="192"/>
      <c r="H168" s="183"/>
      <c r="I168" s="192"/>
      <c r="J168" s="192"/>
      <c r="K168" s="192"/>
      <c r="L168" s="192"/>
      <c r="M168" s="200"/>
      <c r="N168" s="201"/>
    </row>
    <row r="169" spans="4:14" ht="21" customHeight="1" x14ac:dyDescent="0.3">
      <c r="D169" s="207"/>
      <c r="E169" s="208"/>
      <c r="F169" s="198"/>
      <c r="G169" s="192"/>
      <c r="H169" s="192"/>
      <c r="I169" s="183"/>
      <c r="J169" s="192"/>
      <c r="K169" s="192"/>
      <c r="L169" s="192"/>
      <c r="M169" s="200"/>
      <c r="N169" s="201"/>
    </row>
    <row r="170" spans="4:14" ht="21" customHeight="1" x14ac:dyDescent="0.3">
      <c r="D170" s="205" t="s">
        <v>183</v>
      </c>
      <c r="E170" s="205"/>
      <c r="F170" s="198"/>
      <c r="G170" s="192"/>
      <c r="H170" s="192"/>
      <c r="I170" s="183"/>
      <c r="J170" s="192"/>
      <c r="K170" s="205" t="s">
        <v>184</v>
      </c>
      <c r="L170" s="205"/>
      <c r="M170" s="205"/>
      <c r="N170" s="201"/>
    </row>
    <row r="171" spans="4:14" ht="18" customHeight="1" x14ac:dyDescent="0.35">
      <c r="D171" s="134"/>
      <c r="E171" s="134"/>
      <c r="F171" s="134"/>
      <c r="G171" s="134"/>
      <c r="H171" s="134"/>
      <c r="I171" s="134"/>
      <c r="J171" s="134"/>
      <c r="K171" s="134"/>
      <c r="L171" s="134"/>
      <c r="M171" s="209"/>
      <c r="N171" s="210"/>
    </row>
    <row r="172" spans="4:14" ht="21" x14ac:dyDescent="0.35">
      <c r="D172" s="134"/>
      <c r="E172" s="134"/>
      <c r="F172" s="134"/>
      <c r="G172" s="134"/>
      <c r="H172" s="134"/>
      <c r="I172" s="134"/>
      <c r="J172" s="134"/>
      <c r="K172" s="134"/>
      <c r="L172" s="134"/>
      <c r="M172" s="209"/>
      <c r="N172" s="210"/>
    </row>
    <row r="173" spans="4:14" ht="21" x14ac:dyDescent="0.35">
      <c r="D173" s="134"/>
      <c r="E173" s="134"/>
      <c r="F173" s="134"/>
      <c r="G173" s="134"/>
      <c r="H173" s="134"/>
      <c r="I173" s="134"/>
      <c r="J173" s="134"/>
      <c r="K173" s="134"/>
      <c r="L173" s="134"/>
      <c r="M173" s="209"/>
      <c r="N173" s="210"/>
    </row>
  </sheetData>
  <autoFilter ref="D6:O6"/>
  <mergeCells count="20">
    <mergeCell ref="D170:E170"/>
    <mergeCell ref="K170:M170"/>
    <mergeCell ref="D84:N84"/>
    <mergeCell ref="D159:E159"/>
    <mergeCell ref="K159:N162"/>
    <mergeCell ref="D160:E160"/>
    <mergeCell ref="D161:E161"/>
    <mergeCell ref="G167:I167"/>
    <mergeCell ref="D54:N54"/>
    <mergeCell ref="D65:F65"/>
    <mergeCell ref="D70:N70"/>
    <mergeCell ref="D71:N71"/>
    <mergeCell ref="D79:J79"/>
    <mergeCell ref="D83:N83"/>
    <mergeCell ref="D2:N2"/>
    <mergeCell ref="D3:N3"/>
    <mergeCell ref="D4:N4"/>
    <mergeCell ref="D5:N5"/>
    <mergeCell ref="D48:F48"/>
    <mergeCell ref="D53:N53"/>
  </mergeCells>
  <pageMargins left="0.25" right="0.25" top="0.75" bottom="0.75" header="0.3" footer="0.3"/>
  <pageSetup paperSize="5" scale="28" orientation="landscape" r:id="rId1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ENERO 2025</vt:lpstr>
      <vt:lpstr>'CXP ENERO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2025-02-14T14:41:08Z</dcterms:created>
  <dcterms:modified xsi:type="dcterms:W3CDTF">2025-02-14T14:41:31Z</dcterms:modified>
</cp:coreProperties>
</file>