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ominguez\Documents\Nominas Portal Octubre\"/>
    </mc:Choice>
  </mc:AlternateContent>
  <bookViews>
    <workbookView xWindow="-120" yWindow="-120" windowWidth="24240" windowHeight="13140" tabRatio="603"/>
  </bookViews>
  <sheets>
    <sheet name="Empleados fijos" sheetId="1" r:id="rId1"/>
    <sheet name="Sheet1" sheetId="2" r:id="rId2"/>
  </sheets>
  <definedNames>
    <definedName name="_xlnm.Print_Area" localSheetId="0">'Empleados fijos'!$A$1:$S$198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92" i="1" l="1"/>
  <c r="H108" i="1"/>
  <c r="P189" i="1"/>
  <c r="O189" i="1"/>
  <c r="N189" i="1"/>
  <c r="H189" i="1"/>
  <c r="G189" i="1"/>
  <c r="M188" i="1"/>
  <c r="M189" i="1" s="1"/>
  <c r="L188" i="1"/>
  <c r="L189" i="1" s="1"/>
  <c r="K188" i="1"/>
  <c r="J188" i="1"/>
  <c r="J189" i="1" s="1"/>
  <c r="I188" i="1"/>
  <c r="I102" i="1"/>
  <c r="J102" i="1"/>
  <c r="K102" i="1"/>
  <c r="L102" i="1"/>
  <c r="M102" i="1"/>
  <c r="I95" i="1"/>
  <c r="J95" i="1"/>
  <c r="K95" i="1"/>
  <c r="L95" i="1"/>
  <c r="M95" i="1"/>
  <c r="G108" i="1"/>
  <c r="N108" i="1"/>
  <c r="O108" i="1"/>
  <c r="P108" i="1"/>
  <c r="I107" i="1"/>
  <c r="J107" i="1"/>
  <c r="K107" i="1"/>
  <c r="L107" i="1"/>
  <c r="M107" i="1"/>
  <c r="I100" i="1"/>
  <c r="J100" i="1"/>
  <c r="K100" i="1"/>
  <c r="L100" i="1"/>
  <c r="M100" i="1"/>
  <c r="I94" i="1"/>
  <c r="J94" i="1"/>
  <c r="K94" i="1"/>
  <c r="L94" i="1"/>
  <c r="M94" i="1"/>
  <c r="I99" i="1"/>
  <c r="J99" i="1"/>
  <c r="K99" i="1"/>
  <c r="L99" i="1"/>
  <c r="M99" i="1"/>
  <c r="Q188" i="1" l="1"/>
  <c r="S188" i="1" s="1"/>
  <c r="S189" i="1" s="1"/>
  <c r="R188" i="1"/>
  <c r="R189" i="1" s="1"/>
  <c r="Q107" i="1"/>
  <c r="S107" i="1" s="1"/>
  <c r="I189" i="1"/>
  <c r="K189" i="1"/>
  <c r="R107" i="1"/>
  <c r="Q95" i="1"/>
  <c r="S95" i="1" s="1"/>
  <c r="R102" i="1"/>
  <c r="Q102" i="1"/>
  <c r="S102" i="1" s="1"/>
  <c r="R95" i="1"/>
  <c r="R99" i="1"/>
  <c r="R100" i="1"/>
  <c r="R94" i="1"/>
  <c r="Q99" i="1"/>
  <c r="S99" i="1" s="1"/>
  <c r="Q94" i="1"/>
  <c r="S94" i="1" s="1"/>
  <c r="Q100" i="1"/>
  <c r="S100" i="1" s="1"/>
  <c r="G56" i="1"/>
  <c r="N186" i="1"/>
  <c r="N174" i="1"/>
  <c r="N151" i="1"/>
  <c r="N119" i="1"/>
  <c r="N104" i="1"/>
  <c r="N84" i="1"/>
  <c r="N78" i="1"/>
  <c r="N71" i="1"/>
  <c r="O177" i="1"/>
  <c r="H104" i="1"/>
  <c r="O104" i="1"/>
  <c r="P104" i="1"/>
  <c r="G104" i="1"/>
  <c r="L87" i="1"/>
  <c r="M87" i="1"/>
  <c r="L88" i="1"/>
  <c r="M88" i="1"/>
  <c r="L89" i="1"/>
  <c r="M89" i="1"/>
  <c r="L90" i="1"/>
  <c r="M90" i="1"/>
  <c r="L91" i="1"/>
  <c r="M91" i="1"/>
  <c r="L92" i="1"/>
  <c r="M92" i="1"/>
  <c r="L93" i="1"/>
  <c r="M93" i="1"/>
  <c r="L96" i="1"/>
  <c r="M96" i="1"/>
  <c r="L97" i="1"/>
  <c r="M97" i="1"/>
  <c r="L98" i="1"/>
  <c r="M98" i="1"/>
  <c r="L101" i="1"/>
  <c r="M101" i="1"/>
  <c r="L103" i="1"/>
  <c r="M103" i="1"/>
  <c r="I88" i="1"/>
  <c r="Q88" i="1" s="1"/>
  <c r="S88" i="1" s="1"/>
  <c r="J88" i="1"/>
  <c r="I89" i="1"/>
  <c r="Q89" i="1" s="1"/>
  <c r="S89" i="1" s="1"/>
  <c r="J89" i="1"/>
  <c r="I90" i="1"/>
  <c r="Q90" i="1" s="1"/>
  <c r="S90" i="1" s="1"/>
  <c r="J90" i="1"/>
  <c r="I91" i="1"/>
  <c r="Q91" i="1" s="1"/>
  <c r="S91" i="1" s="1"/>
  <c r="J91" i="1"/>
  <c r="I92" i="1"/>
  <c r="S92" i="1" s="1"/>
  <c r="J92" i="1"/>
  <c r="I93" i="1"/>
  <c r="Q93" i="1" s="1"/>
  <c r="S93" i="1" s="1"/>
  <c r="J93" i="1"/>
  <c r="I96" i="1"/>
  <c r="Q96" i="1" s="1"/>
  <c r="S96" i="1" s="1"/>
  <c r="J96" i="1"/>
  <c r="I97" i="1"/>
  <c r="Q97" i="1" s="1"/>
  <c r="S97" i="1" s="1"/>
  <c r="J97" i="1"/>
  <c r="I98" i="1"/>
  <c r="Q98" i="1" s="1"/>
  <c r="S98" i="1" s="1"/>
  <c r="J98" i="1"/>
  <c r="I101" i="1"/>
  <c r="Q101" i="1" s="1"/>
  <c r="S101" i="1" s="1"/>
  <c r="J101" i="1"/>
  <c r="I103" i="1"/>
  <c r="Q103" i="1" s="1"/>
  <c r="S103" i="1" s="1"/>
  <c r="J103" i="1"/>
  <c r="K87" i="1"/>
  <c r="K88" i="1"/>
  <c r="K89" i="1"/>
  <c r="K90" i="1"/>
  <c r="K91" i="1"/>
  <c r="K92" i="1"/>
  <c r="K93" i="1"/>
  <c r="K96" i="1"/>
  <c r="K97" i="1"/>
  <c r="K98" i="1"/>
  <c r="K101" i="1"/>
  <c r="K103" i="1"/>
  <c r="K86" i="1"/>
  <c r="H151" i="1"/>
  <c r="O151" i="1"/>
  <c r="I122" i="1"/>
  <c r="J122" i="1"/>
  <c r="K122" i="1"/>
  <c r="L122" i="1"/>
  <c r="M122" i="1"/>
  <c r="I123" i="1"/>
  <c r="J123" i="1"/>
  <c r="K123" i="1"/>
  <c r="L123" i="1"/>
  <c r="M123" i="1"/>
  <c r="I124" i="1"/>
  <c r="J124" i="1"/>
  <c r="K124" i="1"/>
  <c r="L124" i="1"/>
  <c r="M124" i="1"/>
  <c r="I125" i="1"/>
  <c r="J125" i="1"/>
  <c r="K125" i="1"/>
  <c r="L125" i="1"/>
  <c r="M125" i="1"/>
  <c r="I126" i="1"/>
  <c r="J126" i="1"/>
  <c r="K126" i="1"/>
  <c r="L126" i="1"/>
  <c r="M126" i="1"/>
  <c r="I127" i="1"/>
  <c r="J127" i="1"/>
  <c r="K127" i="1"/>
  <c r="L127" i="1"/>
  <c r="M127" i="1"/>
  <c r="I128" i="1"/>
  <c r="J128" i="1"/>
  <c r="K128" i="1"/>
  <c r="L128" i="1"/>
  <c r="M128" i="1"/>
  <c r="I129" i="1"/>
  <c r="J129" i="1"/>
  <c r="K129" i="1"/>
  <c r="L129" i="1"/>
  <c r="M129" i="1"/>
  <c r="I130" i="1"/>
  <c r="J130" i="1"/>
  <c r="K130" i="1"/>
  <c r="L130" i="1"/>
  <c r="M130" i="1"/>
  <c r="I131" i="1"/>
  <c r="J131" i="1"/>
  <c r="K131" i="1"/>
  <c r="L131" i="1"/>
  <c r="M131" i="1"/>
  <c r="I132" i="1"/>
  <c r="J132" i="1"/>
  <c r="K132" i="1"/>
  <c r="L132" i="1"/>
  <c r="M132" i="1"/>
  <c r="I133" i="1"/>
  <c r="J133" i="1"/>
  <c r="K133" i="1"/>
  <c r="L133" i="1"/>
  <c r="M133" i="1"/>
  <c r="I134" i="1"/>
  <c r="J134" i="1"/>
  <c r="K134" i="1"/>
  <c r="L134" i="1"/>
  <c r="M134" i="1"/>
  <c r="I135" i="1"/>
  <c r="J135" i="1"/>
  <c r="K135" i="1"/>
  <c r="L135" i="1"/>
  <c r="M135" i="1"/>
  <c r="I136" i="1"/>
  <c r="J136" i="1"/>
  <c r="K136" i="1"/>
  <c r="L136" i="1"/>
  <c r="M136" i="1"/>
  <c r="I137" i="1"/>
  <c r="J137" i="1"/>
  <c r="K137" i="1"/>
  <c r="L137" i="1"/>
  <c r="M137" i="1"/>
  <c r="I138" i="1"/>
  <c r="J138" i="1"/>
  <c r="K138" i="1"/>
  <c r="L138" i="1"/>
  <c r="M138" i="1"/>
  <c r="I139" i="1"/>
  <c r="J139" i="1"/>
  <c r="K139" i="1"/>
  <c r="L139" i="1"/>
  <c r="M139" i="1"/>
  <c r="I140" i="1"/>
  <c r="J140" i="1"/>
  <c r="K140" i="1"/>
  <c r="L140" i="1"/>
  <c r="M140" i="1"/>
  <c r="I141" i="1"/>
  <c r="J141" i="1"/>
  <c r="K141" i="1"/>
  <c r="L141" i="1"/>
  <c r="M141" i="1"/>
  <c r="I142" i="1"/>
  <c r="J142" i="1"/>
  <c r="K142" i="1"/>
  <c r="L142" i="1"/>
  <c r="M142" i="1"/>
  <c r="I143" i="1"/>
  <c r="J143" i="1"/>
  <c r="K143" i="1"/>
  <c r="L143" i="1"/>
  <c r="M143" i="1"/>
  <c r="I144" i="1"/>
  <c r="J144" i="1"/>
  <c r="K144" i="1"/>
  <c r="L144" i="1"/>
  <c r="M144" i="1"/>
  <c r="I145" i="1"/>
  <c r="J145" i="1"/>
  <c r="K145" i="1"/>
  <c r="L145" i="1"/>
  <c r="M145" i="1"/>
  <c r="I146" i="1"/>
  <c r="J146" i="1"/>
  <c r="K146" i="1"/>
  <c r="L146" i="1"/>
  <c r="M146" i="1"/>
  <c r="I147" i="1"/>
  <c r="J147" i="1"/>
  <c r="K147" i="1"/>
  <c r="L147" i="1"/>
  <c r="M147" i="1"/>
  <c r="I148" i="1"/>
  <c r="J148" i="1"/>
  <c r="K148" i="1"/>
  <c r="L148" i="1"/>
  <c r="M148" i="1"/>
  <c r="I149" i="1"/>
  <c r="J149" i="1"/>
  <c r="K149" i="1"/>
  <c r="L149" i="1"/>
  <c r="M149" i="1"/>
  <c r="I150" i="1"/>
  <c r="J150" i="1"/>
  <c r="K150" i="1"/>
  <c r="L150" i="1"/>
  <c r="M150" i="1"/>
  <c r="G151" i="1"/>
  <c r="O56" i="1"/>
  <c r="I54" i="1"/>
  <c r="J54" i="1"/>
  <c r="K54" i="1"/>
  <c r="L54" i="1"/>
  <c r="M54" i="1"/>
  <c r="I55" i="1"/>
  <c r="J55" i="1"/>
  <c r="K55" i="1"/>
  <c r="L55" i="1"/>
  <c r="M55" i="1"/>
  <c r="K53" i="1"/>
  <c r="O174" i="1"/>
  <c r="P174" i="1"/>
  <c r="I163" i="1"/>
  <c r="J163" i="1"/>
  <c r="K163" i="1"/>
  <c r="L163" i="1"/>
  <c r="M163" i="1"/>
  <c r="I164" i="1"/>
  <c r="J164" i="1"/>
  <c r="K164" i="1"/>
  <c r="L164" i="1"/>
  <c r="M164" i="1"/>
  <c r="I165" i="1"/>
  <c r="J165" i="1"/>
  <c r="K165" i="1"/>
  <c r="L165" i="1"/>
  <c r="M165" i="1"/>
  <c r="I166" i="1"/>
  <c r="J166" i="1"/>
  <c r="K166" i="1"/>
  <c r="L166" i="1"/>
  <c r="M166" i="1"/>
  <c r="I167" i="1"/>
  <c r="J167" i="1"/>
  <c r="K167" i="1"/>
  <c r="L167" i="1"/>
  <c r="M167" i="1"/>
  <c r="I168" i="1"/>
  <c r="J168" i="1"/>
  <c r="K168" i="1"/>
  <c r="L168" i="1"/>
  <c r="M168" i="1"/>
  <c r="I169" i="1"/>
  <c r="J169" i="1"/>
  <c r="K169" i="1"/>
  <c r="L169" i="1"/>
  <c r="M169" i="1"/>
  <c r="I170" i="1"/>
  <c r="J170" i="1"/>
  <c r="K170" i="1"/>
  <c r="L170" i="1"/>
  <c r="M170" i="1"/>
  <c r="I171" i="1"/>
  <c r="J171" i="1"/>
  <c r="K171" i="1"/>
  <c r="L171" i="1"/>
  <c r="M171" i="1"/>
  <c r="I172" i="1"/>
  <c r="J172" i="1"/>
  <c r="K172" i="1"/>
  <c r="L172" i="1"/>
  <c r="M172" i="1"/>
  <c r="I173" i="1"/>
  <c r="J173" i="1"/>
  <c r="K173" i="1"/>
  <c r="L173" i="1"/>
  <c r="M173" i="1"/>
  <c r="G174" i="1"/>
  <c r="P119" i="1"/>
  <c r="O119" i="1"/>
  <c r="H119" i="1"/>
  <c r="G119" i="1"/>
  <c r="I118" i="1"/>
  <c r="J118" i="1"/>
  <c r="K118" i="1"/>
  <c r="L118" i="1"/>
  <c r="M118" i="1"/>
  <c r="K121" i="1"/>
  <c r="H84" i="1"/>
  <c r="O84" i="1"/>
  <c r="P84" i="1"/>
  <c r="G84" i="1"/>
  <c r="I81" i="1"/>
  <c r="J81" i="1"/>
  <c r="K81" i="1"/>
  <c r="L81" i="1"/>
  <c r="M81" i="1"/>
  <c r="I82" i="1"/>
  <c r="J82" i="1"/>
  <c r="K82" i="1"/>
  <c r="L82" i="1"/>
  <c r="M82" i="1"/>
  <c r="I83" i="1"/>
  <c r="J83" i="1"/>
  <c r="K83" i="1"/>
  <c r="L83" i="1"/>
  <c r="M83" i="1"/>
  <c r="H41" i="1"/>
  <c r="G41" i="1"/>
  <c r="P41" i="1"/>
  <c r="O41" i="1"/>
  <c r="N41" i="1"/>
  <c r="I37" i="1"/>
  <c r="J37" i="1"/>
  <c r="K37" i="1"/>
  <c r="L37" i="1"/>
  <c r="M37" i="1"/>
  <c r="I38" i="1"/>
  <c r="J38" i="1"/>
  <c r="K38" i="1"/>
  <c r="L38" i="1"/>
  <c r="M38" i="1"/>
  <c r="I39" i="1"/>
  <c r="J39" i="1"/>
  <c r="K39" i="1"/>
  <c r="L39" i="1"/>
  <c r="M39" i="1"/>
  <c r="I40" i="1"/>
  <c r="J40" i="1"/>
  <c r="K40" i="1"/>
  <c r="L40" i="1"/>
  <c r="M40" i="1"/>
  <c r="K16" i="1"/>
  <c r="K17" i="1"/>
  <c r="K15" i="1"/>
  <c r="H71" i="1"/>
  <c r="O71" i="1"/>
  <c r="P71" i="1"/>
  <c r="I68" i="1"/>
  <c r="J68" i="1"/>
  <c r="K68" i="1"/>
  <c r="L68" i="1"/>
  <c r="M68" i="1"/>
  <c r="I69" i="1"/>
  <c r="J69" i="1"/>
  <c r="K69" i="1"/>
  <c r="L69" i="1"/>
  <c r="M69" i="1"/>
  <c r="I70" i="1"/>
  <c r="J70" i="1"/>
  <c r="K70" i="1"/>
  <c r="L70" i="1"/>
  <c r="M70" i="1"/>
  <c r="K67" i="1"/>
  <c r="K80" i="1"/>
  <c r="O13" i="1"/>
  <c r="K12" i="1"/>
  <c r="Q189" i="1" l="1"/>
  <c r="R101" i="1"/>
  <c r="R97" i="1"/>
  <c r="R93" i="1"/>
  <c r="R91" i="1"/>
  <c r="R89" i="1"/>
  <c r="R103" i="1"/>
  <c r="R98" i="1"/>
  <c r="R96" i="1"/>
  <c r="R92" i="1"/>
  <c r="R90" i="1"/>
  <c r="R88" i="1"/>
  <c r="K104" i="1"/>
  <c r="Q173" i="1"/>
  <c r="S173" i="1" s="1"/>
  <c r="R172" i="1"/>
  <c r="Q171" i="1"/>
  <c r="S171" i="1" s="1"/>
  <c r="R170" i="1"/>
  <c r="Q169" i="1"/>
  <c r="S169" i="1" s="1"/>
  <c r="R168" i="1"/>
  <c r="Q167" i="1"/>
  <c r="S167" i="1" s="1"/>
  <c r="R166" i="1"/>
  <c r="Q165" i="1"/>
  <c r="S165" i="1" s="1"/>
  <c r="R164" i="1"/>
  <c r="Q163" i="1"/>
  <c r="S163" i="1" s="1"/>
  <c r="R150" i="1"/>
  <c r="Q149" i="1"/>
  <c r="S149" i="1" s="1"/>
  <c r="R148" i="1"/>
  <c r="Q147" i="1"/>
  <c r="S147" i="1" s="1"/>
  <c r="R146" i="1"/>
  <c r="Q145" i="1"/>
  <c r="S145" i="1" s="1"/>
  <c r="R144" i="1"/>
  <c r="Q143" i="1"/>
  <c r="S143" i="1" s="1"/>
  <c r="R142" i="1"/>
  <c r="R141" i="1"/>
  <c r="Q141" i="1"/>
  <c r="S141" i="1" s="1"/>
  <c r="R140" i="1"/>
  <c r="Q139" i="1"/>
  <c r="S139" i="1" s="1"/>
  <c r="R138" i="1"/>
  <c r="Q137" i="1"/>
  <c r="S137" i="1" s="1"/>
  <c r="R136" i="1"/>
  <c r="Q135" i="1"/>
  <c r="S135" i="1" s="1"/>
  <c r="R134" i="1"/>
  <c r="Q133" i="1"/>
  <c r="S133" i="1" s="1"/>
  <c r="R132" i="1"/>
  <c r="Q131" i="1"/>
  <c r="S131" i="1" s="1"/>
  <c r="R130" i="1"/>
  <c r="Q129" i="1"/>
  <c r="S129" i="1" s="1"/>
  <c r="R128" i="1"/>
  <c r="Q127" i="1"/>
  <c r="S127" i="1" s="1"/>
  <c r="R126" i="1"/>
  <c r="Q125" i="1"/>
  <c r="S125" i="1" s="1"/>
  <c r="R124" i="1"/>
  <c r="R122" i="1"/>
  <c r="K174" i="1"/>
  <c r="R123" i="1"/>
  <c r="K151" i="1"/>
  <c r="Q150" i="1"/>
  <c r="S150" i="1" s="1"/>
  <c r="R149" i="1"/>
  <c r="Q148" i="1"/>
  <c r="S148" i="1" s="1"/>
  <c r="R147" i="1"/>
  <c r="Q146" i="1"/>
  <c r="S146" i="1" s="1"/>
  <c r="R145" i="1"/>
  <c r="Q144" i="1"/>
  <c r="S144" i="1" s="1"/>
  <c r="R143" i="1"/>
  <c r="Q142" i="1"/>
  <c r="S142" i="1" s="1"/>
  <c r="Q140" i="1"/>
  <c r="S140" i="1" s="1"/>
  <c r="R139" i="1"/>
  <c r="Q138" i="1"/>
  <c r="S138" i="1" s="1"/>
  <c r="R137" i="1"/>
  <c r="Q136" i="1"/>
  <c r="S136" i="1" s="1"/>
  <c r="R135" i="1"/>
  <c r="Q134" i="1"/>
  <c r="S134" i="1" s="1"/>
  <c r="R133" i="1"/>
  <c r="Q132" i="1"/>
  <c r="S132" i="1" s="1"/>
  <c r="R131" i="1"/>
  <c r="Q130" i="1"/>
  <c r="S130" i="1" s="1"/>
  <c r="R129" i="1"/>
  <c r="Q128" i="1"/>
  <c r="S128" i="1" s="1"/>
  <c r="R127" i="1"/>
  <c r="Q126" i="1"/>
  <c r="S126" i="1" s="1"/>
  <c r="R125" i="1"/>
  <c r="Q124" i="1"/>
  <c r="S124" i="1" s="1"/>
  <c r="Q122" i="1"/>
  <c r="S122" i="1" s="1"/>
  <c r="R173" i="1"/>
  <c r="Q172" i="1"/>
  <c r="S172" i="1" s="1"/>
  <c r="R171" i="1"/>
  <c r="Q170" i="1"/>
  <c r="S170" i="1" s="1"/>
  <c r="R169" i="1"/>
  <c r="Q168" i="1"/>
  <c r="S168" i="1" s="1"/>
  <c r="R167" i="1"/>
  <c r="Q166" i="1"/>
  <c r="S166" i="1" s="1"/>
  <c r="R165" i="1"/>
  <c r="Q164" i="1"/>
  <c r="S164" i="1" s="1"/>
  <c r="R163" i="1"/>
  <c r="Q55" i="1"/>
  <c r="S55" i="1" s="1"/>
  <c r="Q54" i="1"/>
  <c r="S54" i="1" s="1"/>
  <c r="R55" i="1"/>
  <c r="R54" i="1"/>
  <c r="R39" i="1"/>
  <c r="R37" i="1"/>
  <c r="R40" i="1"/>
  <c r="R38" i="1"/>
  <c r="Q83" i="1"/>
  <c r="S83" i="1" s="1"/>
  <c r="R82" i="1"/>
  <c r="Q81" i="1"/>
  <c r="S81" i="1" s="1"/>
  <c r="Q118" i="1"/>
  <c r="S118" i="1" s="1"/>
  <c r="R118" i="1"/>
  <c r="K84" i="1"/>
  <c r="R83" i="1"/>
  <c r="Q82" i="1"/>
  <c r="S82" i="1" s="1"/>
  <c r="R81" i="1"/>
  <c r="Q38" i="1"/>
  <c r="S38" i="1" s="1"/>
  <c r="Q40" i="1"/>
  <c r="S40" i="1" s="1"/>
  <c r="Q39" i="1"/>
  <c r="S39" i="1" s="1"/>
  <c r="Q37" i="1"/>
  <c r="S37" i="1" s="1"/>
  <c r="K71" i="1"/>
  <c r="Q69" i="1"/>
  <c r="Q70" i="1"/>
  <c r="Q68" i="1"/>
  <c r="H23" i="1"/>
  <c r="N23" i="1"/>
  <c r="O23" i="1"/>
  <c r="P23" i="1"/>
  <c r="K21" i="1"/>
  <c r="K22" i="1"/>
  <c r="K20" i="1"/>
  <c r="I154" i="1"/>
  <c r="J154" i="1"/>
  <c r="K154" i="1"/>
  <c r="L154" i="1"/>
  <c r="M154" i="1"/>
  <c r="I155" i="1"/>
  <c r="J155" i="1"/>
  <c r="K155" i="1"/>
  <c r="L155" i="1"/>
  <c r="M155" i="1"/>
  <c r="I156" i="1"/>
  <c r="J156" i="1"/>
  <c r="K156" i="1"/>
  <c r="L156" i="1"/>
  <c r="M156" i="1"/>
  <c r="I157" i="1"/>
  <c r="J157" i="1"/>
  <c r="K157" i="1"/>
  <c r="L157" i="1"/>
  <c r="M157" i="1"/>
  <c r="K153" i="1"/>
  <c r="H158" i="1"/>
  <c r="N158" i="1"/>
  <c r="O158" i="1"/>
  <c r="P158" i="1"/>
  <c r="G158" i="1"/>
  <c r="O34" i="1"/>
  <c r="N34" i="1"/>
  <c r="K33" i="1"/>
  <c r="O65" i="1"/>
  <c r="K63" i="1"/>
  <c r="K64" i="1"/>
  <c r="K62" i="1"/>
  <c r="J59" i="1"/>
  <c r="J58" i="1"/>
  <c r="O60" i="1"/>
  <c r="K59" i="1"/>
  <c r="K58" i="1"/>
  <c r="I111" i="1"/>
  <c r="J111" i="1"/>
  <c r="K111" i="1"/>
  <c r="L111" i="1"/>
  <c r="M111" i="1"/>
  <c r="I112" i="1"/>
  <c r="J112" i="1"/>
  <c r="K112" i="1"/>
  <c r="L112" i="1"/>
  <c r="M112" i="1"/>
  <c r="I113" i="1"/>
  <c r="J113" i="1"/>
  <c r="K113" i="1"/>
  <c r="L113" i="1"/>
  <c r="M113" i="1"/>
  <c r="I114" i="1"/>
  <c r="J114" i="1"/>
  <c r="K114" i="1"/>
  <c r="L114" i="1"/>
  <c r="M114" i="1"/>
  <c r="I115" i="1"/>
  <c r="J115" i="1"/>
  <c r="K115" i="1"/>
  <c r="L115" i="1"/>
  <c r="M115" i="1"/>
  <c r="I116" i="1"/>
  <c r="J116" i="1"/>
  <c r="K116" i="1"/>
  <c r="L116" i="1"/>
  <c r="M116" i="1"/>
  <c r="I117" i="1"/>
  <c r="J117" i="1"/>
  <c r="K117" i="1"/>
  <c r="L117" i="1"/>
  <c r="M117" i="1"/>
  <c r="K110" i="1"/>
  <c r="K36" i="1"/>
  <c r="K41" i="1" s="1"/>
  <c r="K176" i="1"/>
  <c r="K180" i="1"/>
  <c r="K181" i="1"/>
  <c r="K182" i="1"/>
  <c r="K183" i="1"/>
  <c r="K184" i="1"/>
  <c r="K185" i="1"/>
  <c r="K179" i="1"/>
  <c r="K160" i="1"/>
  <c r="K26" i="1"/>
  <c r="K27" i="1"/>
  <c r="K28" i="1"/>
  <c r="K29" i="1"/>
  <c r="K30" i="1"/>
  <c r="K25" i="1"/>
  <c r="K44" i="1"/>
  <c r="K45" i="1"/>
  <c r="K46" i="1"/>
  <c r="K47" i="1"/>
  <c r="K48" i="1"/>
  <c r="K49" i="1"/>
  <c r="K50" i="1"/>
  <c r="K43" i="1"/>
  <c r="K74" i="1"/>
  <c r="K75" i="1"/>
  <c r="K76" i="1"/>
  <c r="K77" i="1"/>
  <c r="K73" i="1"/>
  <c r="K106" i="1"/>
  <c r="K108" i="1" s="1"/>
  <c r="I74" i="1"/>
  <c r="J74" i="1"/>
  <c r="L74" i="1"/>
  <c r="M74" i="1"/>
  <c r="I75" i="1"/>
  <c r="J75" i="1"/>
  <c r="L75" i="1"/>
  <c r="M75" i="1"/>
  <c r="I76" i="1"/>
  <c r="J76" i="1"/>
  <c r="L76" i="1"/>
  <c r="M76" i="1"/>
  <c r="I77" i="1"/>
  <c r="J77" i="1"/>
  <c r="L77" i="1"/>
  <c r="M77" i="1"/>
  <c r="H78" i="1"/>
  <c r="O78" i="1"/>
  <c r="P78" i="1"/>
  <c r="G78" i="1"/>
  <c r="O161" i="1"/>
  <c r="O186" i="1"/>
  <c r="I48" i="1"/>
  <c r="J48" i="1"/>
  <c r="L48" i="1"/>
  <c r="M48" i="1"/>
  <c r="I49" i="1"/>
  <c r="J49" i="1"/>
  <c r="L49" i="1"/>
  <c r="M49" i="1"/>
  <c r="I50" i="1"/>
  <c r="J50" i="1"/>
  <c r="L50" i="1"/>
  <c r="M50" i="1"/>
  <c r="O51" i="1"/>
  <c r="O31" i="1"/>
  <c r="O18" i="1"/>
  <c r="O190" i="1" s="1"/>
  <c r="K119" i="1" l="1"/>
  <c r="Q157" i="1"/>
  <c r="S157" i="1" s="1"/>
  <c r="R156" i="1"/>
  <c r="Q155" i="1"/>
  <c r="S155" i="1" s="1"/>
  <c r="Q154" i="1"/>
  <c r="S154" i="1" s="1"/>
  <c r="R154" i="1"/>
  <c r="K158" i="1"/>
  <c r="R157" i="1"/>
  <c r="Q156" i="1"/>
  <c r="S156" i="1" s="1"/>
  <c r="K23" i="1"/>
  <c r="R155" i="1"/>
  <c r="R116" i="1"/>
  <c r="R112" i="1"/>
  <c r="Q117" i="1"/>
  <c r="S117" i="1" s="1"/>
  <c r="R117" i="1"/>
  <c r="Q116" i="1"/>
  <c r="S116" i="1" s="1"/>
  <c r="Q115" i="1"/>
  <c r="S115" i="1" s="1"/>
  <c r="R115" i="1"/>
  <c r="R114" i="1"/>
  <c r="Q114" i="1"/>
  <c r="S114" i="1" s="1"/>
  <c r="Q113" i="1"/>
  <c r="S113" i="1" s="1"/>
  <c r="R113" i="1"/>
  <c r="Q112" i="1"/>
  <c r="S112" i="1" s="1"/>
  <c r="Q111" i="1"/>
  <c r="S111" i="1" s="1"/>
  <c r="R111" i="1"/>
  <c r="Q76" i="1"/>
  <c r="S76" i="1" s="1"/>
  <c r="Q75" i="1"/>
  <c r="K31" i="1"/>
  <c r="Q77" i="1"/>
  <c r="S77" i="1" s="1"/>
  <c r="Q74" i="1"/>
  <c r="S74" i="1" s="1"/>
  <c r="R77" i="1"/>
  <c r="R75" i="1"/>
  <c r="R74" i="1"/>
  <c r="K78" i="1"/>
  <c r="K51" i="1"/>
  <c r="K161" i="1"/>
  <c r="S75" i="1"/>
  <c r="R76" i="1"/>
  <c r="R49" i="1"/>
  <c r="R50" i="1"/>
  <c r="R48" i="1"/>
  <c r="Q50" i="1"/>
  <c r="S50" i="1" s="1"/>
  <c r="Q49" i="1"/>
  <c r="S49" i="1" s="1"/>
  <c r="Q48" i="1"/>
  <c r="S48" i="1" s="1"/>
  <c r="I180" i="1"/>
  <c r="J180" i="1"/>
  <c r="K186" i="1"/>
  <c r="L180" i="1"/>
  <c r="M180" i="1"/>
  <c r="I181" i="1"/>
  <c r="J181" i="1"/>
  <c r="L181" i="1"/>
  <c r="M181" i="1"/>
  <c r="I182" i="1"/>
  <c r="J182" i="1"/>
  <c r="L182" i="1"/>
  <c r="M182" i="1"/>
  <c r="I183" i="1"/>
  <c r="J183" i="1"/>
  <c r="L183" i="1"/>
  <c r="M183" i="1"/>
  <c r="I184" i="1"/>
  <c r="J184" i="1"/>
  <c r="L184" i="1"/>
  <c r="M184" i="1"/>
  <c r="I185" i="1"/>
  <c r="J185" i="1"/>
  <c r="L185" i="1"/>
  <c r="M185" i="1"/>
  <c r="H186" i="1"/>
  <c r="P186" i="1"/>
  <c r="G186" i="1"/>
  <c r="I26" i="1"/>
  <c r="J26" i="1"/>
  <c r="L26" i="1"/>
  <c r="M26" i="1"/>
  <c r="I27" i="1"/>
  <c r="J27" i="1"/>
  <c r="L27" i="1"/>
  <c r="M27" i="1"/>
  <c r="I28" i="1"/>
  <c r="J28" i="1"/>
  <c r="L28" i="1"/>
  <c r="M28" i="1"/>
  <c r="I29" i="1"/>
  <c r="J29" i="1"/>
  <c r="L29" i="1"/>
  <c r="M29" i="1"/>
  <c r="I30" i="1"/>
  <c r="J30" i="1"/>
  <c r="L30" i="1"/>
  <c r="M30" i="1"/>
  <c r="I25" i="1"/>
  <c r="H31" i="1"/>
  <c r="N31" i="1"/>
  <c r="P31" i="1"/>
  <c r="G31" i="1"/>
  <c r="H51" i="1"/>
  <c r="N51" i="1"/>
  <c r="P51" i="1"/>
  <c r="G51" i="1"/>
  <c r="I44" i="1"/>
  <c r="I45" i="1"/>
  <c r="I46" i="1"/>
  <c r="R180" i="1" l="1"/>
  <c r="R183" i="1"/>
  <c r="R181" i="1"/>
  <c r="R185" i="1"/>
  <c r="R184" i="1"/>
  <c r="Q183" i="1"/>
  <c r="S183" i="1" s="1"/>
  <c r="Q185" i="1"/>
  <c r="S185" i="1" s="1"/>
  <c r="R182" i="1"/>
  <c r="Q180" i="1"/>
  <c r="S180" i="1" s="1"/>
  <c r="Q28" i="1"/>
  <c r="Q30" i="1"/>
  <c r="S30" i="1" s="1"/>
  <c r="Q26" i="1"/>
  <c r="S26" i="1" s="1"/>
  <c r="Q29" i="1"/>
  <c r="Q27" i="1"/>
  <c r="S27" i="1" s="1"/>
  <c r="Q184" i="1"/>
  <c r="S184" i="1" s="1"/>
  <c r="Q182" i="1"/>
  <c r="S182" i="1" s="1"/>
  <c r="Q181" i="1"/>
  <c r="S181" i="1" s="1"/>
  <c r="R30" i="1"/>
  <c r="S29" i="1"/>
  <c r="S28" i="1"/>
  <c r="R26" i="1"/>
  <c r="R28" i="1"/>
  <c r="I31" i="1"/>
  <c r="R29" i="1"/>
  <c r="R27" i="1"/>
  <c r="P177" i="1"/>
  <c r="N177" i="1"/>
  <c r="H177" i="1"/>
  <c r="G177" i="1"/>
  <c r="N161" i="1"/>
  <c r="H161" i="1"/>
  <c r="P161" i="1"/>
  <c r="G161" i="1"/>
  <c r="G71" i="1"/>
  <c r="P65" i="1"/>
  <c r="N65" i="1"/>
  <c r="G65" i="1"/>
  <c r="H65" i="1"/>
  <c r="P60" i="1"/>
  <c r="N60" i="1"/>
  <c r="H60" i="1"/>
  <c r="G60" i="1"/>
  <c r="P56" i="1"/>
  <c r="P18" i="1"/>
  <c r="P34" i="1"/>
  <c r="M179" i="1"/>
  <c r="M186" i="1" s="1"/>
  <c r="L179" i="1"/>
  <c r="L186" i="1" s="1"/>
  <c r="J179" i="1"/>
  <c r="J186" i="1" s="1"/>
  <c r="I179" i="1"/>
  <c r="L21" i="1"/>
  <c r="M21" i="1"/>
  <c r="L22" i="1"/>
  <c r="M22" i="1"/>
  <c r="J21" i="1"/>
  <c r="J22" i="1"/>
  <c r="R22" i="1" s="1"/>
  <c r="I21" i="1"/>
  <c r="Q21" i="1" s="1"/>
  <c r="S21" i="1" s="1"/>
  <c r="I22" i="1"/>
  <c r="L53" i="1"/>
  <c r="M53" i="1"/>
  <c r="Q22" i="1" l="1"/>
  <c r="S22" i="1" s="1"/>
  <c r="R21" i="1"/>
  <c r="Q179" i="1"/>
  <c r="Q186" i="1" s="1"/>
  <c r="I186" i="1"/>
  <c r="S70" i="1"/>
  <c r="R70" i="1"/>
  <c r="R179" i="1"/>
  <c r="R186" i="1" s="1"/>
  <c r="M176" i="1"/>
  <c r="L176" i="1"/>
  <c r="J176" i="1"/>
  <c r="I176" i="1"/>
  <c r="Q176" i="1" s="1"/>
  <c r="M174" i="1"/>
  <c r="L174" i="1"/>
  <c r="J174" i="1"/>
  <c r="M86" i="1"/>
  <c r="M104" i="1" s="1"/>
  <c r="L86" i="1"/>
  <c r="L104" i="1" s="1"/>
  <c r="J86" i="1"/>
  <c r="J87" i="1"/>
  <c r="R87" i="1" s="1"/>
  <c r="I86" i="1"/>
  <c r="I87" i="1"/>
  <c r="Q87" i="1" s="1"/>
  <c r="S87" i="1" s="1"/>
  <c r="M59" i="1"/>
  <c r="L59" i="1"/>
  <c r="I59" i="1"/>
  <c r="M63" i="1"/>
  <c r="M64" i="1"/>
  <c r="L63" i="1"/>
  <c r="L64" i="1"/>
  <c r="J63" i="1"/>
  <c r="J64" i="1"/>
  <c r="I63" i="1"/>
  <c r="Q63" i="1" s="1"/>
  <c r="S63" i="1" s="1"/>
  <c r="I64" i="1"/>
  <c r="Q64" i="1" s="1"/>
  <c r="S64" i="1" s="1"/>
  <c r="Q86" i="1" l="1"/>
  <c r="I104" i="1"/>
  <c r="R86" i="1"/>
  <c r="R104" i="1" s="1"/>
  <c r="J104" i="1"/>
  <c r="Q174" i="1"/>
  <c r="I174" i="1"/>
  <c r="Q59" i="1"/>
  <c r="R59" i="1"/>
  <c r="J177" i="1"/>
  <c r="L177" i="1"/>
  <c r="I177" i="1"/>
  <c r="K177" i="1"/>
  <c r="M177" i="1"/>
  <c r="S179" i="1"/>
  <c r="S186" i="1" s="1"/>
  <c r="S59" i="1"/>
  <c r="R176" i="1"/>
  <c r="S86" i="1"/>
  <c r="R174" i="1"/>
  <c r="R64" i="1"/>
  <c r="R63" i="1"/>
  <c r="M160" i="1"/>
  <c r="M161" i="1" s="1"/>
  <c r="L160" i="1"/>
  <c r="L161" i="1" s="1"/>
  <c r="J160" i="1"/>
  <c r="J161" i="1" s="1"/>
  <c r="I160" i="1"/>
  <c r="I153" i="1"/>
  <c r="J153" i="1"/>
  <c r="J158" i="1" s="1"/>
  <c r="L153" i="1"/>
  <c r="L158" i="1" s="1"/>
  <c r="M153" i="1"/>
  <c r="M158" i="1" s="1"/>
  <c r="M16" i="1"/>
  <c r="M17" i="1"/>
  <c r="L16" i="1"/>
  <c r="L17" i="1"/>
  <c r="J16" i="1"/>
  <c r="J17" i="1"/>
  <c r="I16" i="1"/>
  <c r="Q16" i="1" s="1"/>
  <c r="I17" i="1"/>
  <c r="Q17" i="1" s="1"/>
  <c r="M121" i="1"/>
  <c r="M151" i="1" s="1"/>
  <c r="L121" i="1"/>
  <c r="L151" i="1" s="1"/>
  <c r="J121" i="1"/>
  <c r="J151" i="1" s="1"/>
  <c r="I121" i="1"/>
  <c r="L33" i="1"/>
  <c r="M62" i="1"/>
  <c r="M65" i="1" s="1"/>
  <c r="L62" i="1"/>
  <c r="L65" i="1" s="1"/>
  <c r="K65" i="1"/>
  <c r="M44" i="1"/>
  <c r="M45" i="1"/>
  <c r="M46" i="1"/>
  <c r="M47" i="1"/>
  <c r="L44" i="1"/>
  <c r="Q44" i="1" s="1"/>
  <c r="L45" i="1"/>
  <c r="Q45" i="1" s="1"/>
  <c r="L46" i="1"/>
  <c r="Q46" i="1" s="1"/>
  <c r="L47" i="1"/>
  <c r="J44" i="1"/>
  <c r="J45" i="1"/>
  <c r="J46" i="1"/>
  <c r="J47" i="1"/>
  <c r="I47" i="1"/>
  <c r="M110" i="1"/>
  <c r="M119" i="1" s="1"/>
  <c r="L110" i="1"/>
  <c r="L119" i="1" s="1"/>
  <c r="J110" i="1"/>
  <c r="J119" i="1" s="1"/>
  <c r="I110" i="1"/>
  <c r="I119" i="1" s="1"/>
  <c r="M106" i="1"/>
  <c r="M108" i="1" s="1"/>
  <c r="L106" i="1"/>
  <c r="L108" i="1" s="1"/>
  <c r="J106" i="1"/>
  <c r="J108" i="1" s="1"/>
  <c r="I106" i="1"/>
  <c r="I108" i="1" s="1"/>
  <c r="M80" i="1"/>
  <c r="M84" i="1" s="1"/>
  <c r="L80" i="1"/>
  <c r="L84" i="1" s="1"/>
  <c r="J80" i="1"/>
  <c r="J84" i="1" s="1"/>
  <c r="I80" i="1"/>
  <c r="M15" i="1"/>
  <c r="L15" i="1"/>
  <c r="M73" i="1"/>
  <c r="M78" i="1" s="1"/>
  <c r="L73" i="1"/>
  <c r="L78" i="1" s="1"/>
  <c r="J73" i="1"/>
  <c r="J78" i="1" s="1"/>
  <c r="I73" i="1"/>
  <c r="M20" i="1"/>
  <c r="M23" i="1" s="1"/>
  <c r="L20" i="1"/>
  <c r="L23" i="1" s="1"/>
  <c r="M67" i="1"/>
  <c r="M71" i="1" s="1"/>
  <c r="L67" i="1"/>
  <c r="L71" i="1" s="1"/>
  <c r="J67" i="1"/>
  <c r="J71" i="1" s="1"/>
  <c r="I67" i="1"/>
  <c r="K60" i="1"/>
  <c r="J25" i="1"/>
  <c r="J31" i="1" s="1"/>
  <c r="L25" i="1"/>
  <c r="M25" i="1"/>
  <c r="M31" i="1" s="1"/>
  <c r="S104" i="1" l="1"/>
  <c r="Q104" i="1"/>
  <c r="Q121" i="1"/>
  <c r="I151" i="1"/>
  <c r="Q80" i="1"/>
  <c r="Q84" i="1" s="1"/>
  <c r="I84" i="1"/>
  <c r="Q67" i="1"/>
  <c r="Q71" i="1" s="1"/>
  <c r="I71" i="1"/>
  <c r="Q153" i="1"/>
  <c r="Q158" i="1" s="1"/>
  <c r="I158" i="1"/>
  <c r="Q110" i="1"/>
  <c r="Q119" i="1" s="1"/>
  <c r="Q73" i="1"/>
  <c r="Q78" i="1" s="1"/>
  <c r="I78" i="1"/>
  <c r="Q106" i="1"/>
  <c r="Q108" i="1" s="1"/>
  <c r="I161" i="1"/>
  <c r="Q160" i="1"/>
  <c r="L31" i="1"/>
  <c r="Q25" i="1"/>
  <c r="Q31" i="1" s="1"/>
  <c r="Q47" i="1"/>
  <c r="S47" i="1" s="1"/>
  <c r="R177" i="1"/>
  <c r="S174" i="1"/>
  <c r="S176" i="1"/>
  <c r="S177" i="1" s="1"/>
  <c r="Q177" i="1"/>
  <c r="R160" i="1"/>
  <c r="R161" i="1" s="1"/>
  <c r="R153" i="1"/>
  <c r="R158" i="1" s="1"/>
  <c r="S16" i="1"/>
  <c r="R17" i="1"/>
  <c r="R16" i="1"/>
  <c r="S17" i="1"/>
  <c r="R121" i="1"/>
  <c r="R151" i="1" s="1"/>
  <c r="S45" i="1"/>
  <c r="R46" i="1"/>
  <c r="R44" i="1"/>
  <c r="S46" i="1"/>
  <c r="K34" i="1"/>
  <c r="R47" i="1"/>
  <c r="R45" i="1"/>
  <c r="R110" i="1"/>
  <c r="R119" i="1" s="1"/>
  <c r="R106" i="1"/>
  <c r="R108" i="1" s="1"/>
  <c r="R80" i="1"/>
  <c r="R84" i="1" s="1"/>
  <c r="R25" i="1"/>
  <c r="R31" i="1" s="1"/>
  <c r="R73" i="1"/>
  <c r="R78" i="1" s="1"/>
  <c r="S69" i="1"/>
  <c r="R69" i="1"/>
  <c r="S68" i="1"/>
  <c r="R68" i="1"/>
  <c r="R67" i="1"/>
  <c r="I20" i="1"/>
  <c r="M43" i="1"/>
  <c r="M51" i="1" s="1"/>
  <c r="L43" i="1"/>
  <c r="L51" i="1" s="1"/>
  <c r="M12" i="1"/>
  <c r="L12" i="1"/>
  <c r="J12" i="1"/>
  <c r="I12" i="1"/>
  <c r="Q12" i="1" s="1"/>
  <c r="R71" i="1" l="1"/>
  <c r="Q20" i="1"/>
  <c r="Q23" i="1" s="1"/>
  <c r="I23" i="1"/>
  <c r="S25" i="1"/>
  <c r="S31" i="1" s="1"/>
  <c r="S44" i="1"/>
  <c r="S80" i="1"/>
  <c r="S84" i="1" s="1"/>
  <c r="S106" i="1"/>
  <c r="S108" i="1" s="1"/>
  <c r="S110" i="1"/>
  <c r="S119" i="1" s="1"/>
  <c r="S160" i="1"/>
  <c r="S161" i="1" s="1"/>
  <c r="Q161" i="1"/>
  <c r="S153" i="1"/>
  <c r="S158" i="1" s="1"/>
  <c r="S121" i="1"/>
  <c r="S73" i="1"/>
  <c r="S78" i="1" s="1"/>
  <c r="S67" i="1"/>
  <c r="S71" i="1" s="1"/>
  <c r="H12" i="2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H56" i="1"/>
  <c r="N56" i="1" l="1"/>
  <c r="M58" i="1"/>
  <c r="M60" i="1" s="1"/>
  <c r="M36" i="1"/>
  <c r="M41" i="1" s="1"/>
  <c r="M33" i="1"/>
  <c r="K56" i="1" l="1"/>
  <c r="H34" i="1"/>
  <c r="H18" i="1"/>
  <c r="H13" i="1"/>
  <c r="H190" i="1" s="1"/>
  <c r="L58" i="1"/>
  <c r="L60" i="1" s="1"/>
  <c r="S12" i="1"/>
  <c r="J62" i="1"/>
  <c r="J65" i="1" s="1"/>
  <c r="I62" i="1"/>
  <c r="Q62" i="1" s="1"/>
  <c r="I43" i="1"/>
  <c r="Q43" i="1" l="1"/>
  <c r="Q51" i="1" s="1"/>
  <c r="I51" i="1"/>
  <c r="Q65" i="1"/>
  <c r="I65" i="1"/>
  <c r="K4" i="2"/>
  <c r="J4" i="2"/>
  <c r="I4" i="2"/>
  <c r="M56" i="1" l="1"/>
  <c r="R12" i="1"/>
  <c r="G34" i="1" l="1"/>
  <c r="G23" i="1"/>
  <c r="N13" i="1"/>
  <c r="J33" i="1" l="1"/>
  <c r="R33" i="1" s="1"/>
  <c r="I33" i="1"/>
  <c r="Q33" i="1" s="1"/>
  <c r="S33" i="1" l="1"/>
  <c r="K14" i="2"/>
  <c r="J14" i="2"/>
  <c r="G13" i="1"/>
  <c r="H14" i="2"/>
  <c r="G14" i="2"/>
  <c r="F14" i="2"/>
  <c r="E14" i="2"/>
  <c r="D14" i="2"/>
  <c r="C14" i="2"/>
  <c r="A14" i="2"/>
  <c r="B14" i="2" l="1"/>
  <c r="I14" i="2"/>
  <c r="I36" i="1" l="1"/>
  <c r="I41" i="1" s="1"/>
  <c r="J36" i="1"/>
  <c r="J41" i="1" s="1"/>
  <c r="L36" i="1"/>
  <c r="L41" i="1" s="1"/>
  <c r="Q36" i="1" l="1"/>
  <c r="Q41" i="1" s="1"/>
  <c r="R36" i="1"/>
  <c r="R41" i="1" s="1"/>
  <c r="S36" i="1" l="1"/>
  <c r="S41" i="1" s="1"/>
  <c r="A16" i="1"/>
  <c r="A17" i="1" s="1"/>
  <c r="D191" i="1" l="1"/>
  <c r="N18" i="1" l="1"/>
  <c r="N190" i="1" s="1"/>
  <c r="G18" i="1"/>
  <c r="G190" i="1" s="1"/>
  <c r="K13" i="1" l="1"/>
  <c r="I205" i="1" l="1"/>
  <c r="I207" i="1" s="1"/>
  <c r="J205" i="1"/>
  <c r="J207" i="1" s="1"/>
  <c r="K205" i="1"/>
  <c r="K207" i="1" s="1"/>
  <c r="L205" i="1"/>
  <c r="L207" i="1" s="1"/>
  <c r="M205" i="1"/>
  <c r="M207" i="1" s="1"/>
  <c r="N205" i="1"/>
  <c r="N207" i="1" s="1"/>
  <c r="Q205" i="1"/>
  <c r="Q207" i="1" s="1"/>
  <c r="R205" i="1"/>
  <c r="R207" i="1" s="1"/>
  <c r="S205" i="1"/>
  <c r="S207" i="1" s="1"/>
  <c r="S209" i="1" s="1"/>
  <c r="H205" i="1"/>
  <c r="H207" i="1" s="1"/>
  <c r="H209" i="1" s="1"/>
  <c r="G205" i="1" l="1"/>
  <c r="G207" i="1" l="1"/>
  <c r="K18" i="1" l="1"/>
  <c r="K190" i="1" s="1"/>
  <c r="I58" i="1"/>
  <c r="J60" i="1"/>
  <c r="I60" i="1" l="1"/>
  <c r="Q58" i="1"/>
  <c r="Q60" i="1" s="1"/>
  <c r="R58" i="1"/>
  <c r="R60" i="1" s="1"/>
  <c r="L56" i="1"/>
  <c r="J53" i="1"/>
  <c r="I53" i="1"/>
  <c r="Q53" i="1" s="1"/>
  <c r="J43" i="1"/>
  <c r="J51" i="1" s="1"/>
  <c r="J20" i="1"/>
  <c r="J23" i="1" s="1"/>
  <c r="I15" i="1"/>
  <c r="Q15" i="1" s="1"/>
  <c r="J15" i="1"/>
  <c r="M13" i="1"/>
  <c r="I56" i="1" l="1"/>
  <c r="J56" i="1"/>
  <c r="J34" i="1"/>
  <c r="L34" i="1"/>
  <c r="J13" i="1"/>
  <c r="I13" i="1"/>
  <c r="L13" i="1"/>
  <c r="L190" i="1" s="1"/>
  <c r="I34" i="1"/>
  <c r="M34" i="1"/>
  <c r="R53" i="1"/>
  <c r="M18" i="1"/>
  <c r="M190" i="1" s="1"/>
  <c r="L18" i="1"/>
  <c r="J18" i="1"/>
  <c r="I18" i="1"/>
  <c r="J190" i="1" l="1"/>
  <c r="I190" i="1"/>
  <c r="Q56" i="1"/>
  <c r="Q34" i="1"/>
  <c r="Q13" i="1"/>
  <c r="S53" i="1"/>
  <c r="A192" i="1" l="1"/>
  <c r="R62" i="1"/>
  <c r="R65" i="1" s="1"/>
  <c r="R43" i="1"/>
  <c r="R51" i="1" s="1"/>
  <c r="R20" i="1"/>
  <c r="R23" i="1" s="1"/>
  <c r="R15" i="1"/>
  <c r="R56" i="1" l="1"/>
  <c r="R13" i="1"/>
  <c r="R34" i="1"/>
  <c r="R18" i="1"/>
  <c r="R190" i="1" l="1"/>
  <c r="S58" i="1"/>
  <c r="S60" i="1" s="1"/>
  <c r="S34" i="1" l="1"/>
  <c r="S20" i="1"/>
  <c r="S23" i="1" s="1"/>
  <c r="S15" i="1"/>
  <c r="Q18" i="1"/>
  <c r="S43" i="1"/>
  <c r="S51" i="1" s="1"/>
  <c r="G210" i="1"/>
  <c r="S56" i="1"/>
  <c r="S62" i="1"/>
  <c r="S65" i="1" l="1"/>
  <c r="S13" i="1"/>
  <c r="S18" i="1"/>
  <c r="P151" i="1" l="1"/>
  <c r="P190" i="1" s="1"/>
  <c r="Q123" i="1"/>
  <c r="Q151" i="1" s="1"/>
  <c r="Q190" i="1" s="1"/>
  <c r="S123" i="1" l="1"/>
  <c r="S151" i="1" l="1"/>
  <c r="S190" i="1" s="1"/>
</calcChain>
</file>

<file path=xl/sharedStrings.xml><?xml version="1.0" encoding="utf-8"?>
<sst xmlns="http://schemas.openxmlformats.org/spreadsheetml/2006/main" count="768" uniqueCount="249">
  <si>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</si>
  <si>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</si>
  <si>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</si>
  <si>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</si>
  <si>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</si>
  <si>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</si>
  <si>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</si>
  <si>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</si>
  <si>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</si>
  <si>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</si>
  <si>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</si>
  <si>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</si>
  <si>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</si>
  <si>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</si>
  <si>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</si>
  <si>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</si>
  <si>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</si>
  <si>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</si>
  <si>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</si>
  <si>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</si>
  <si>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</si>
  <si>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DIRECCION JURIDICA</t>
  </si>
  <si>
    <t>DIRECCION ADMINISTRATIVA</t>
  </si>
  <si>
    <t>DIRECCION DE TECNOLOGIAS DE LA INFORMACION Y COMUNICACION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</si>
  <si>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</si>
  <si>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</si>
  <si>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</si>
  <si>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</si>
  <si>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</si>
  <si>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</si>
  <si>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</si>
  <si>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</si>
  <si>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</si>
  <si>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</si>
  <si>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(4*) Deducción directa declaración TSS del SUIRPLUS por registro de dependientes adicionales al SDSS. RD$1,190.12 por cada dependiente adicional registrado.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</si>
  <si>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</si>
  <si>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</si>
  <si>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DIRECCION DE PLANIFICACION Y DESARROLLO</t>
  </si>
  <si>
    <t xml:space="preserve">DEPARTAMENTO DE COMUNICACIONES </t>
  </si>
  <si>
    <t>Sexo</t>
  </si>
  <si>
    <t>Masculino</t>
  </si>
  <si>
    <t>Femenino</t>
  </si>
  <si>
    <t>SECRETARIA</t>
  </si>
  <si>
    <t>ALMACEN Y SUMINISTRO</t>
  </si>
  <si>
    <t>ENCARGADO</t>
  </si>
  <si>
    <t>DEPARTAMENTO METROLOGIA LEGAL</t>
  </si>
  <si>
    <t>Otros descuentos</t>
  </si>
  <si>
    <t>DIRECCION EVALUACION DE LA CONFORMIDAD</t>
  </si>
  <si>
    <t>DIRECCION DE NORMALIZACION</t>
  </si>
  <si>
    <t>TRANSPORTACION</t>
  </si>
  <si>
    <t>DEPARTAMENTO DE COMPRAS Y CONTRATACIONES</t>
  </si>
  <si>
    <t>DEPARTAMENTO METROLOGIA INDUSTRIAL</t>
  </si>
  <si>
    <t>DEPARTAMENTO DE METROLOGIA LEGAL</t>
  </si>
  <si>
    <t>DEPARTAMENTO DE METROLOGIA INDUSTRIAL</t>
  </si>
  <si>
    <t>ABOGADA</t>
  </si>
  <si>
    <t>SERIVICIOS GENERALES</t>
  </si>
  <si>
    <t>SERVICIOS GENERALES</t>
  </si>
  <si>
    <t>TECNICO METROLOGO</t>
  </si>
  <si>
    <t>Instituto Dominicano para la Calidad (INDOCAL)</t>
  </si>
  <si>
    <t>ANALISTA</t>
  </si>
  <si>
    <t>MENSAJERO EXTERNO</t>
  </si>
  <si>
    <t>REGIONAL NORTE</t>
  </si>
  <si>
    <t>SERVICIO AL CLIENTE</t>
  </si>
  <si>
    <t>CONSERJE</t>
  </si>
  <si>
    <t>KARLA AIME FELIZ BAEZ</t>
  </si>
  <si>
    <t>LAURA DE LOS ANGELES LUNA BUENO</t>
  </si>
  <si>
    <t>MARIA LEONIDAS LAZALA GOMEZ</t>
  </si>
  <si>
    <t>PAMELA ANDREINA DEL ROSARIO OVALLES</t>
  </si>
  <si>
    <t>YADIRA MONTERO RODRIGUEZ</t>
  </si>
  <si>
    <t>JANNE PATRICIA GERMAN MARIA</t>
  </si>
  <si>
    <t>ARISLEYDA GEORGINA CASTRO CABRERA</t>
  </si>
  <si>
    <t>MARYORY ALEJANDRA FLEURY VELEZ</t>
  </si>
  <si>
    <t>AUXILIAR ADMINISTRATIVO</t>
  </si>
  <si>
    <t>EDWIN ANTIGUA ALCANTARA</t>
  </si>
  <si>
    <t>ROBERT GREGORY GUZMAN RIJO</t>
  </si>
  <si>
    <t>AUSTRIA DEL ROSARIO PADILLA BATISTA</t>
  </si>
  <si>
    <t>TERESITA DE JESUS GOMEZ</t>
  </si>
  <si>
    <t>RAFAEL ARAFAF EURIPIDES TORRES LANTI</t>
  </si>
  <si>
    <t>MIGUEL NUÑEZ RODRIGUEZ</t>
  </si>
  <si>
    <t>AUXILIAR</t>
  </si>
  <si>
    <t>AUX. DE ALMACEN Y SUMINISTRO</t>
  </si>
  <si>
    <t>ARCHIVO Y CORRESPONDENCIA</t>
  </si>
  <si>
    <t>RAMON MORA PANIAGUA</t>
  </si>
  <si>
    <t>CARLOS MANUEL MATOS PEREZ</t>
  </si>
  <si>
    <t>DAHIANA VALDEZ DÍAZ</t>
  </si>
  <si>
    <t>EDWARD YNOA MENA</t>
  </si>
  <si>
    <t>JOHANA DE LOS SANTOS RODRIGUEZ</t>
  </si>
  <si>
    <t>GLENNYS ALTAGRACIA PICHARDO PEREZ</t>
  </si>
  <si>
    <t>FRANCISCO APOLINAR DE LA ROSA PAULIN</t>
  </si>
  <si>
    <t>MENSAJERO INTERNO</t>
  </si>
  <si>
    <t>FOTOCOPIADORA</t>
  </si>
  <si>
    <t>MENSAJERA  INTERNA</t>
  </si>
  <si>
    <t>Seg. Vida, Ces. E Invalidez</t>
  </si>
  <si>
    <t>CERTIFICACION Y CALIDAD</t>
  </si>
  <si>
    <t>FRANCILIS GARCIA TRINIDAD</t>
  </si>
  <si>
    <t>AYUDANTE TECNICO</t>
  </si>
  <si>
    <t>DEPARTAMENTO DE COBROS</t>
  </si>
  <si>
    <t>JENEYSI VIRGINIA MORONTA AQUINO</t>
  </si>
  <si>
    <t>LORAINA FLORIBEL PEÑA GUZMAN</t>
  </si>
  <si>
    <t>MIKAEL PEREZ FIGUEREO</t>
  </si>
  <si>
    <t>CLAUDIA PATRICIA COLON FAURE</t>
  </si>
  <si>
    <t>ELAINE AGUIAR ESPINAL</t>
  </si>
  <si>
    <t>CAJERO</t>
  </si>
  <si>
    <t>CAJERA</t>
  </si>
  <si>
    <t>ENC.  FACTURACION Y COBROS</t>
  </si>
  <si>
    <t>DEPARTAMENTO DE FACTURACION Y COBROS</t>
  </si>
  <si>
    <t>MARY ESTHER SARANTE DE LIZARDO</t>
  </si>
  <si>
    <t>Riesgos Laborales (1.15%) (2*)</t>
  </si>
  <si>
    <t>DEPARTAMENTO SERVICIOS TECNICOS</t>
  </si>
  <si>
    <t>MARIEL PORTES JIMENEZ</t>
  </si>
  <si>
    <t>ELAINE CAROLINA MATOS MIRANDA</t>
  </si>
  <si>
    <t>WILSON JAVIER VILLALONA CALZADO</t>
  </si>
  <si>
    <t>PROTOCOLO</t>
  </si>
  <si>
    <t>COMUNICACIONES</t>
  </si>
  <si>
    <t>FOTOGRAFO</t>
  </si>
  <si>
    <t>ALTAGRACIA DILENIA BAEZ RAMIREZ</t>
  </si>
  <si>
    <t>ANA EDUVIRGES BATISTA CUELLO</t>
  </si>
  <si>
    <t>ROSA MARIA MINAYA TORIBIO</t>
  </si>
  <si>
    <t>NATANAEL BELLO ROSADO</t>
  </si>
  <si>
    <t>RONNY MODESTO MARTINEZ TEJADA</t>
  </si>
  <si>
    <t>CARLOS GABRIEL DIAZ GUERRERO</t>
  </si>
  <si>
    <t>ANGEL ALBERTO SANTANA MARTINEZ</t>
  </si>
  <si>
    <t>JOEL JOSE FRIAS MARTINEZ</t>
  </si>
  <si>
    <t>RECEPCIONISTA</t>
  </si>
  <si>
    <t>TECNICO METROLOGO I</t>
  </si>
  <si>
    <t>REIMY ALLAN SANCHEZ DIONICIO</t>
  </si>
  <si>
    <t>YIA DIAZ</t>
  </si>
  <si>
    <t>AUXILIAR DE METROLOGIA</t>
  </si>
  <si>
    <t>SOLANYI MARIA GARCIA DE JESUS</t>
  </si>
  <si>
    <t>ANDERSON HERNANDEZ</t>
  </si>
  <si>
    <t>ISMAEL RODRIGUEZ RAMIREZ</t>
  </si>
  <si>
    <t>DESARROLLADOR WEB</t>
  </si>
  <si>
    <t>SOPORTE TECNICO</t>
  </si>
  <si>
    <t>KARINI FAMILIA LORA</t>
  </si>
  <si>
    <t>DEPARTAMENTO DE INSPECCION</t>
  </si>
  <si>
    <t>NIEVE LUISA GONZALEZ LUCIANO</t>
  </si>
  <si>
    <t>WELLINGTON TAVERAS SALAZAR</t>
  </si>
  <si>
    <t>MARVIN RAFAEL MIESES SOTO</t>
  </si>
  <si>
    <t>WILTON ARIEL CUEVAS MENDEZ</t>
  </si>
  <si>
    <t>CESAR GREGORY MATOS ROMERO</t>
  </si>
  <si>
    <t>TECNICO</t>
  </si>
  <si>
    <t>TECNICO DE ADUANAS</t>
  </si>
  <si>
    <t>ANALISTA DE INSPECCION</t>
  </si>
  <si>
    <t>ANALIA MICHELL ROSA ALMONTE</t>
  </si>
  <si>
    <t>JOSE RAUL MOREL PENA</t>
  </si>
  <si>
    <t>RAELI MELISSA HERRERA ALCANTARA</t>
  </si>
  <si>
    <t>DEPTO. DE INFORMACION Y DOCUMENTACION</t>
  </si>
  <si>
    <t>EDUVIGIS ALTAGRACIA COLLADO RODRIGUE</t>
  </si>
  <si>
    <t>BLANCA ORQUIDEA CUSTODIO</t>
  </si>
  <si>
    <t>SIXTA PEREZ NIVAR</t>
  </si>
  <si>
    <t>MARLENE PROVIDENCIA ROMERO CUETO</t>
  </si>
  <si>
    <t>WILSON EDUARDO TAVAREZ</t>
  </si>
  <si>
    <t>ROSSELINA MINAYA RIVERA</t>
  </si>
  <si>
    <t>SECRETARIA EJECUTIVA</t>
  </si>
  <si>
    <t>DIRECCION ADMINISTRATIVA Y FINANCIERA</t>
  </si>
  <si>
    <t>MARIA ALTAGRACIA MERCEDES DIAZ</t>
  </si>
  <si>
    <t>LUISA MARIA ECHAVARRIA FELIZ</t>
  </si>
  <si>
    <t>JHOAN MARCOS DE LA ROSA MEDINA</t>
  </si>
  <si>
    <t>JEORGINA ELIZABETH VIZCAINO MARTINEZ</t>
  </si>
  <si>
    <t>GILBERTO CRUZ RAMOS</t>
  </si>
  <si>
    <t>MATILDE ORTIZ</t>
  </si>
  <si>
    <t>DISEÑADOR GRAFICO</t>
  </si>
  <si>
    <t>DIRECCION DE COMUNICACIONES</t>
  </si>
  <si>
    <t>ESPERANZA GONZALEZ AMANCIO</t>
  </si>
  <si>
    <t>GENI PEREZ FIGUEREO</t>
  </si>
  <si>
    <t>EDUARDO ARTURO LLANO</t>
  </si>
  <si>
    <t>ANALISTA NORMALIZADOR</t>
  </si>
  <si>
    <t>TRADUCTOR</t>
  </si>
  <si>
    <t>SUNY SEPULVEDA</t>
  </si>
  <si>
    <t>ASHLY MENDEZ CARABALLO</t>
  </si>
  <si>
    <t>FRANCIS EMILIO UREÑA VASQUEZ</t>
  </si>
  <si>
    <t>GLENNY MARIA RAMOS GARCIA</t>
  </si>
  <si>
    <t>MIGUEL EVANGELISTA NUÑEZ VARGAS</t>
  </si>
  <si>
    <t>DIOGENES ENMANUEL DIAZ MARTINEZ</t>
  </si>
  <si>
    <t>ANA MARIA FAÑA COMPRES</t>
  </si>
  <si>
    <t>MARTHA MARIA LOPEZ MINAYA DE HIRALDO</t>
  </si>
  <si>
    <t>LUIS ALFONSO ROJAS DEL ORBE</t>
  </si>
  <si>
    <t>CANDIDO REYES SENA</t>
  </si>
  <si>
    <t>LUIS ANTONIO POU MARTINEZ</t>
  </si>
  <si>
    <t>ZOILA ALTAGRACIA TORRES</t>
  </si>
  <si>
    <t>LEONARDO DIAZ ROSARIO</t>
  </si>
  <si>
    <t>FAUDRY DE LEON ABREU</t>
  </si>
  <si>
    <t>PEDRO ADELSO FERNANDEZ</t>
  </si>
  <si>
    <t>AYUDANTE METROLOGO</t>
  </si>
  <si>
    <t>JARDINERO</t>
  </si>
  <si>
    <t>CHOFER</t>
  </si>
  <si>
    <t>AUX. TECNICO DE LABORATORIO</t>
  </si>
  <si>
    <t>OLGA LIDIA DE LA CRUZ LEONCIO</t>
  </si>
  <si>
    <t>NICOLE SANTOS DE LEON</t>
  </si>
  <si>
    <t>FANIA DE LA ROSA CLETO</t>
  </si>
  <si>
    <t>EDWIN GARCIA</t>
  </si>
  <si>
    <t>ANA ANTONIA MENDEZ AGRAMONTE</t>
  </si>
  <si>
    <t>ERNESTO JOSE SUAREZ ANTONIO</t>
  </si>
  <si>
    <t>BIENVENIDO CONTRERAS</t>
  </si>
  <si>
    <t>CONFESORA AGUSTINA SOSA DE LA ROSA</t>
  </si>
  <si>
    <t>PENELOPE MORETA TAVERAS</t>
  </si>
  <si>
    <t>JOHANA IRIS BOCIO QUIROZ</t>
  </si>
  <si>
    <t>LUIS MELERIO SOTO ARISTY</t>
  </si>
  <si>
    <t>JUSTINA ARASELIS RODRIGUEZ CEBALLOS</t>
  </si>
  <si>
    <t>DIGNO DEL CARMEN MERCEDES</t>
  </si>
  <si>
    <t>JONATHAN RAMON MERCEDES VALERIO</t>
  </si>
  <si>
    <t>CATALINA CONCEPCION NORBERTO AQUINO</t>
  </si>
  <si>
    <t>EMELYN MILAGROS HERASME CAMARENA</t>
  </si>
  <si>
    <t>ANGEL ANDRES DEL VALLE ABREU</t>
  </si>
  <si>
    <t>JESUS AMABLE VILLANUEVA</t>
  </si>
  <si>
    <t>LUIS MANUEL CONCEPCION BATISTA</t>
  </si>
  <si>
    <t>FRANCISCO ANTONIO GRULLON GARCIA</t>
  </si>
  <si>
    <t>TRIANA ALVARADO ADAMES</t>
  </si>
  <si>
    <t>WENCESLAO PINALES DE LOS SANTOS</t>
  </si>
  <si>
    <t>LUIS RICHARD MEDRANO BAEZ</t>
  </si>
  <si>
    <t>MARCELINA DEL CARMEN ESPINAL</t>
  </si>
  <si>
    <t>MARIA DEL CARMEN TINEO ALMANZAR DE</t>
  </si>
  <si>
    <t>MARTINA CALCAÑO JAVIER</t>
  </si>
  <si>
    <t>ROSA MARTINEZ PERDOMO</t>
  </si>
  <si>
    <t>HEBER ADONIS BAEZ SANTIAGO</t>
  </si>
  <si>
    <t>SANTA GLADYS BELTRE DEL JESUS</t>
  </si>
  <si>
    <t>SANTA ROSA CORDERO DE LEON</t>
  </si>
  <si>
    <t>AYUDANTE MANTENIMIENTO</t>
  </si>
  <si>
    <t>AUXILIAR DE MANTENIMIENTO</t>
  </si>
  <si>
    <t>CAMARERA</t>
  </si>
  <si>
    <t>PLOMERO</t>
  </si>
  <si>
    <t>PINTOR</t>
  </si>
  <si>
    <t>CAMARERO</t>
  </si>
  <si>
    <t>SUPERV. DE ENC.</t>
  </si>
  <si>
    <t>YONATAN ZAPATA ROSA</t>
  </si>
  <si>
    <t>CARMEN CAROLINA VELAZQUEZ DURAN DE C</t>
  </si>
  <si>
    <t>JUDY CASTRY JAVIER ENCARNACION</t>
  </si>
  <si>
    <t>BIRDA ESTER DISLA PEREZ</t>
  </si>
  <si>
    <t>EMILIANO ANTONIO PAYANO TORRES</t>
  </si>
  <si>
    <t>MANUEL DE JESUS ROA DE LEON</t>
  </si>
  <si>
    <t>MANUEL DE JESUS ESPINAL DIAZ</t>
  </si>
  <si>
    <t>JULIO CESAR REMIGIO GUZMAN</t>
  </si>
  <si>
    <t>MIGUEL MANUEL PAULINO VASQUEZ</t>
  </si>
  <si>
    <t>ANGEL DANIEL MONTERO BATISTA</t>
  </si>
  <si>
    <t>AMAURYS YOVANNY REYES SUERO</t>
  </si>
  <si>
    <t>CARLOS FRIAS GONZALEZ</t>
  </si>
  <si>
    <t>EURI ADONIS ROMERO</t>
  </si>
  <si>
    <t>Nómina de Sueldos: Empleados Fijos Captaciones Directas</t>
  </si>
  <si>
    <t xml:space="preserve">    Directora de Recursos Humanos                                       Analista de Nómina                                                     Auxiliar de Nómina</t>
  </si>
  <si>
    <r>
      <rPr>
        <b/>
        <sz val="16"/>
        <rFont val="Calibri Light"/>
        <family val="2"/>
      </rPr>
      <t xml:space="preserve"> Aprobado por: </t>
    </r>
    <r>
      <rPr>
        <sz val="16"/>
        <rFont val="Calibri Light"/>
        <family val="2"/>
      </rPr>
      <t xml:space="preserve"> Ivonne Villeta Vidal                           </t>
    </r>
    <r>
      <rPr>
        <b/>
        <sz val="16"/>
        <rFont val="Calibri Light"/>
        <family val="2"/>
      </rPr>
      <t xml:space="preserve"> Revisado por</t>
    </r>
    <r>
      <rPr>
        <sz val="16"/>
        <rFont val="Calibri Light"/>
        <family val="2"/>
      </rPr>
      <t xml:space="preserve">: Olgaliz Ceballos F.                </t>
    </r>
    <r>
      <rPr>
        <b/>
        <sz val="16"/>
        <rFont val="Calibri Light"/>
        <family val="2"/>
      </rPr>
      <t xml:space="preserve"> Preparado por</t>
    </r>
    <r>
      <rPr>
        <sz val="16"/>
        <rFont val="Calibri Light"/>
        <family val="2"/>
      </rPr>
      <t>:  Ahmed Domínguez H.</t>
    </r>
  </si>
  <si>
    <t>Correspondiente al mes de octubre del año 2021</t>
  </si>
  <si>
    <t>NIN ALBERTI AQUINO ESTEVEZ</t>
  </si>
  <si>
    <t>FRANCISCO JAVIER AMPARO</t>
  </si>
  <si>
    <t>GILBERT R. PAULINO RODRIGUEZ</t>
  </si>
  <si>
    <t>DARLENYS PEÑA SOTO</t>
  </si>
  <si>
    <t>DOMINGO ROA DINI</t>
  </si>
  <si>
    <t>RUDIAN FANUEL BAUTISTA FIGUEREO</t>
  </si>
  <si>
    <t>OFICINA DE ACCESO A LA INFORMACION</t>
  </si>
  <si>
    <t>AIDA CAROLINA TAVAREZ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</si>
</sst>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rgb="FF000000"/>
      <name val="Calibri Light"/>
      <family val="2"/>
    </font>
    <font>
      <b/>
      <sz val="16"/>
      <color rgb="FF000000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60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4" fontId="14" fillId="0" borderId="0" xfId="0" applyNumberFormat="1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9" fillId="0" borderId="7" xfId="0" applyNumberFormat="1" applyFont="1" applyFill="1" applyBorder="1" applyAlignment="1">
      <alignment vertical="top" wrapText="1" readingOrder="1"/>
    </xf>
    <xf numFmtId="0" fontId="19" fillId="0" borderId="7" xfId="0" applyNumberFormat="1" applyFont="1" applyFill="1" applyBorder="1" applyAlignment="1">
      <alignment horizontal="center" vertical="top" wrapText="1" readingOrder="1"/>
    </xf>
    <xf numFmtId="165" fontId="16" fillId="0" borderId="7" xfId="0" applyNumberFormat="1" applyFont="1" applyFill="1" applyBorder="1" applyAlignment="1">
      <alignment horizontal="right" vertical="top" wrapText="1" readingOrder="1"/>
    </xf>
    <xf numFmtId="4" fontId="14" fillId="0" borderId="7" xfId="0" applyNumberFormat="1" applyFont="1" applyFill="1" applyBorder="1" applyAlignment="1">
      <alignment horizontal="right"/>
    </xf>
    <xf numFmtId="4" fontId="14" fillId="0" borderId="7" xfId="0" applyNumberFormat="1" applyFont="1" applyFill="1" applyBorder="1" applyAlignment="1">
      <alignment horizontal="right" vertical="center"/>
    </xf>
    <xf numFmtId="0" fontId="14" fillId="0" borderId="7" xfId="0" applyFont="1" applyFill="1" applyBorder="1" applyAlignment="1">
      <alignment vertical="center"/>
    </xf>
    <xf numFmtId="164" fontId="14" fillId="0" borderId="7" xfId="4" applyFont="1" applyFill="1" applyBorder="1" applyAlignment="1">
      <alignment horizontal="left"/>
    </xf>
    <xf numFmtId="165" fontId="14" fillId="0" borderId="7" xfId="0" applyNumberFormat="1" applyFont="1" applyFill="1" applyBorder="1" applyAlignment="1">
      <alignment horizontal="right" vertical="top" wrapText="1" readingOrder="1"/>
    </xf>
    <xf numFmtId="0" fontId="19" fillId="0" borderId="0" xfId="0" applyNumberFormat="1" applyFont="1" applyFill="1" applyBorder="1" applyAlignment="1">
      <alignment horizontal="center" vertical="top" wrapText="1" readingOrder="1"/>
    </xf>
    <xf numFmtId="165" fontId="20" fillId="0" borderId="4" xfId="0" applyNumberFormat="1" applyFont="1" applyFill="1" applyBorder="1" applyAlignment="1">
      <alignment horizontal="right" vertical="top" wrapText="1"/>
    </xf>
    <xf numFmtId="165" fontId="19" fillId="0" borderId="7" xfId="0" applyNumberFormat="1" applyFont="1" applyFill="1" applyBorder="1" applyAlignment="1">
      <alignment horizontal="right" vertical="top" wrapText="1" readingOrder="1"/>
    </xf>
    <xf numFmtId="0" fontId="14" fillId="0" borderId="7" xfId="0" applyFont="1" applyFill="1" applyBorder="1" applyAlignment="1">
      <alignment vertical="top" wrapText="1" readingOrder="1"/>
    </xf>
    <xf numFmtId="0" fontId="14" fillId="0" borderId="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vertical="center"/>
    </xf>
    <xf numFmtId="164" fontId="14" fillId="0" borderId="7" xfId="4" applyFont="1" applyFill="1" applyBorder="1" applyAlignment="1">
      <alignment horizontal="left" wrapText="1"/>
    </xf>
    <xf numFmtId="0" fontId="14" fillId="0" borderId="4" xfId="0" applyFont="1" applyFill="1" applyBorder="1" applyAlignment="1">
      <alignment vertical="center"/>
    </xf>
    <xf numFmtId="4" fontId="14" fillId="0" borderId="7" xfId="0" applyNumberFormat="1" applyFont="1" applyFill="1" applyBorder="1" applyAlignment="1">
      <alignment horizontal="right" readingOrder="1"/>
    </xf>
    <xf numFmtId="0" fontId="14" fillId="0" borderId="7" xfId="0" applyFont="1" applyFill="1" applyBorder="1" applyAlignment="1">
      <alignment horizontal="left" vertical="center" readingOrder="1"/>
    </xf>
    <xf numFmtId="0" fontId="14" fillId="0" borderId="0" xfId="0" applyFont="1" applyFill="1" applyBorder="1" applyAlignment="1">
      <alignment vertical="top" wrapText="1" readingOrder="1"/>
    </xf>
    <xf numFmtId="0" fontId="19" fillId="0" borderId="0" xfId="0" applyNumberFormat="1" applyFont="1" applyFill="1" applyBorder="1" applyAlignment="1">
      <alignment vertical="top" wrapText="1" readingOrder="1"/>
    </xf>
    <xf numFmtId="4" fontId="17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164" fontId="21" fillId="2" borderId="0" xfId="4" applyFont="1" applyFill="1" applyAlignment="1">
      <alignment vertical="center"/>
    </xf>
    <xf numFmtId="4" fontId="21" fillId="2" borderId="0" xfId="0" applyNumberFormat="1" applyFont="1" applyFill="1" applyAlignment="1">
      <alignment vertical="center"/>
    </xf>
    <xf numFmtId="0" fontId="21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 applyAlignment="1">
      <alignment horizontal="right" vertical="center" wrapText="1"/>
    </xf>
    <xf numFmtId="164" fontId="21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2" fillId="2" borderId="0" xfId="0" applyFont="1" applyFill="1" applyAlignment="1">
      <alignment vertical="center" wrapText="1"/>
    </xf>
    <xf numFmtId="164" fontId="22" fillId="2" borderId="0" xfId="4" applyFont="1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165" fontId="20" fillId="0" borderId="12" xfId="0" applyNumberFormat="1" applyFont="1" applyFill="1" applyBorder="1" applyAlignment="1">
      <alignment horizontal="right" vertical="top" wrapText="1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165" fontId="17" fillId="0" borderId="7" xfId="0" applyNumberFormat="1" applyFont="1" applyFill="1" applyBorder="1" applyAlignment="1">
      <alignment horizontal="right" vertical="center"/>
    </xf>
    <xf numFmtId="165" fontId="20" fillId="0" borderId="7" xfId="0" applyNumberFormat="1" applyFont="1" applyFill="1" applyBorder="1" applyAlignment="1">
      <alignment horizontal="right" vertical="top" wrapText="1"/>
    </xf>
    <xf numFmtId="165" fontId="20" fillId="0" borderId="7" xfId="0" applyNumberFormat="1" applyFont="1" applyFill="1" applyBorder="1" applyAlignment="1">
      <alignment vertical="top" wrapText="1"/>
    </xf>
    <xf numFmtId="4" fontId="17" fillId="0" borderId="7" xfId="0" applyNumberFormat="1" applyFont="1" applyFill="1" applyBorder="1" applyAlignment="1">
      <alignment horizontal="right" vertical="center"/>
    </xf>
    <xf numFmtId="164" fontId="20" fillId="0" borderId="7" xfId="4" applyFont="1" applyFill="1" applyBorder="1" applyAlignment="1">
      <alignment horizontal="center" vertical="top" wrapText="1"/>
    </xf>
    <xf numFmtId="4" fontId="14" fillId="0" borderId="7" xfId="0" applyNumberFormat="1" applyFont="1" applyFill="1" applyBorder="1" applyAlignment="1">
      <alignment horizontal="center" vertical="center"/>
    </xf>
    <xf numFmtId="4" fontId="21" fillId="2" borderId="7" xfId="0" applyNumberFormat="1" applyFont="1" applyFill="1" applyBorder="1" applyAlignment="1">
      <alignment vertical="center"/>
    </xf>
    <xf numFmtId="164" fontId="21" fillId="2" borderId="7" xfId="4" applyFont="1" applyFill="1" applyBorder="1" applyAlignment="1">
      <alignment vertical="center"/>
    </xf>
    <xf numFmtId="164" fontId="21" fillId="2" borderId="7" xfId="4" applyFont="1" applyFill="1" applyBorder="1" applyAlignment="1">
      <alignment vertical="center" wrapText="1"/>
    </xf>
    <xf numFmtId="164" fontId="22" fillId="2" borderId="7" xfId="4" applyFont="1" applyFill="1" applyBorder="1" applyAlignment="1">
      <alignment vertical="center" wrapText="1"/>
    </xf>
    <xf numFmtId="164" fontId="11" fillId="2" borderId="7" xfId="4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5" fillId="2" borderId="23" xfId="0" applyFont="1" applyFill="1" applyBorder="1" applyAlignment="1">
      <alignment vertical="center"/>
    </xf>
    <xf numFmtId="4" fontId="17" fillId="0" borderId="23" xfId="0" applyNumberFormat="1" applyFont="1" applyFill="1" applyBorder="1" applyAlignment="1">
      <alignment horizontal="right" vertical="center"/>
    </xf>
    <xf numFmtId="0" fontId="14" fillId="0" borderId="23" xfId="0" applyFont="1" applyFill="1" applyBorder="1" applyAlignment="1">
      <alignment vertical="center"/>
    </xf>
    <xf numFmtId="4" fontId="21" fillId="2" borderId="23" xfId="0" applyNumberFormat="1" applyFont="1" applyFill="1" applyBorder="1" applyAlignment="1">
      <alignment vertical="center"/>
    </xf>
    <xf numFmtId="164" fontId="21" fillId="2" borderId="23" xfId="4" applyFont="1" applyFill="1" applyBorder="1" applyAlignment="1">
      <alignment vertical="center"/>
    </xf>
    <xf numFmtId="164" fontId="21" fillId="2" borderId="23" xfId="4" applyFont="1" applyFill="1" applyBorder="1" applyAlignment="1">
      <alignment vertical="center" wrapText="1"/>
    </xf>
    <xf numFmtId="164" fontId="22" fillId="2" borderId="23" xfId="4" applyFont="1" applyFill="1" applyBorder="1" applyAlignment="1">
      <alignment vertical="center" wrapText="1"/>
    </xf>
    <xf numFmtId="164" fontId="11" fillId="2" borderId="23" xfId="4" applyFont="1" applyFill="1" applyBorder="1" applyAlignment="1">
      <alignment vertical="center" wrapText="1"/>
    </xf>
    <xf numFmtId="0" fontId="11" fillId="2" borderId="23" xfId="0" applyFont="1" applyFill="1" applyBorder="1" applyAlignment="1">
      <alignment vertical="center" wrapText="1"/>
    </xf>
    <xf numFmtId="0" fontId="11" fillId="2" borderId="23" xfId="0" applyFont="1" applyFill="1" applyBorder="1" applyAlignment="1">
      <alignment vertical="center"/>
    </xf>
    <xf numFmtId="0" fontId="6" fillId="2" borderId="23" xfId="0" applyFont="1" applyFill="1" applyBorder="1" applyAlignment="1">
      <alignment vertical="center"/>
    </xf>
    <xf numFmtId="0" fontId="5" fillId="3" borderId="23" xfId="0" applyFont="1" applyFill="1" applyBorder="1" applyAlignment="1">
      <alignment vertical="center"/>
    </xf>
    <xf numFmtId="4" fontId="17" fillId="0" borderId="23" xfId="0" applyNumberFormat="1" applyFont="1" applyFill="1" applyBorder="1" applyAlignment="1">
      <alignment horizontal="center" vertical="center"/>
    </xf>
    <xf numFmtId="4" fontId="11" fillId="2" borderId="7" xfId="0" applyNumberFormat="1" applyFont="1" applyFill="1" applyBorder="1" applyAlignment="1">
      <alignment vertical="center" wrapText="1"/>
    </xf>
    <xf numFmtId="0" fontId="17" fillId="0" borderId="7" xfId="0" applyFont="1" applyFill="1" applyBorder="1" applyAlignment="1">
      <alignment vertical="center"/>
    </xf>
    <xf numFmtId="165" fontId="17" fillId="0" borderId="7" xfId="0" applyNumberFormat="1" applyFont="1" applyFill="1" applyBorder="1" applyAlignment="1">
      <alignment horizontal="right" vertical="top" wrapText="1"/>
    </xf>
    <xf numFmtId="0" fontId="14" fillId="0" borderId="7" xfId="0" applyFont="1" applyFill="1" applyBorder="1" applyAlignment="1">
      <alignment horizontal="center" vertical="center" wrapText="1"/>
    </xf>
    <xf numFmtId="4" fontId="14" fillId="0" borderId="7" xfId="0" applyNumberFormat="1" applyFont="1" applyFill="1" applyBorder="1" applyAlignment="1">
      <alignment horizontal="right" wrapText="1" readingOrder="1"/>
    </xf>
    <xf numFmtId="165" fontId="18" fillId="0" borderId="7" xfId="0" applyNumberFormat="1" applyFont="1" applyFill="1" applyBorder="1" applyAlignment="1">
      <alignment horizontal="right" vertical="top" wrapText="1" readingOrder="1"/>
    </xf>
    <xf numFmtId="165" fontId="20" fillId="0" borderId="7" xfId="0" applyNumberFormat="1" applyFont="1" applyFill="1" applyBorder="1" applyAlignment="1">
      <alignment horizontal="right" vertical="top" wrapText="1" readingOrder="1"/>
    </xf>
    <xf numFmtId="0" fontId="14" fillId="0" borderId="7" xfId="0" applyFont="1" applyFill="1" applyBorder="1" applyAlignment="1">
      <alignment vertical="center" readingOrder="1"/>
    </xf>
    <xf numFmtId="4" fontId="14" fillId="0" borderId="5" xfId="0" applyNumberFormat="1" applyFont="1" applyFill="1" applyBorder="1" applyAlignment="1">
      <alignment vertical="center"/>
    </xf>
    <xf numFmtId="4" fontId="14" fillId="0" borderId="24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4" fillId="0" borderId="6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4" fillId="0" borderId="33" xfId="0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4" fontId="14" fillId="0" borderId="13" xfId="0" applyNumberFormat="1" applyFont="1" applyFill="1" applyBorder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1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164" fontId="14" fillId="0" borderId="4" xfId="4" applyFont="1" applyFill="1" applyBorder="1" applyAlignment="1">
      <alignment horizontal="left"/>
    </xf>
    <xf numFmtId="165" fontId="16" fillId="0" borderId="4" xfId="0" applyNumberFormat="1" applyFont="1" applyFill="1" applyBorder="1" applyAlignment="1">
      <alignment horizontal="right" vertical="top" wrapText="1" readingOrder="1"/>
    </xf>
    <xf numFmtId="0" fontId="17" fillId="9" borderId="18" xfId="0" applyFont="1" applyFill="1" applyBorder="1" applyAlignment="1">
      <alignment horizontal="center" vertical="center"/>
    </xf>
    <xf numFmtId="43" fontId="14" fillId="0" borderId="7" xfId="0" applyNumberFormat="1" applyFont="1" applyFill="1" applyBorder="1" applyAlignment="1">
      <alignment horizontal="right" wrapText="1" readingOrder="1"/>
    </xf>
    <xf numFmtId="164" fontId="14" fillId="0" borderId="7" xfId="4" applyFont="1" applyFill="1" applyBorder="1" applyAlignment="1">
      <alignment horizontal="center" wrapText="1" readingOrder="1"/>
    </xf>
    <xf numFmtId="164" fontId="14" fillId="0" borderId="7" xfId="4" applyFont="1" applyFill="1" applyBorder="1" applyAlignment="1">
      <alignment horizontal="right" wrapText="1" readingOrder="1"/>
    </xf>
    <xf numFmtId="165" fontId="19" fillId="0" borderId="7" xfId="0" applyNumberFormat="1" applyFont="1" applyFill="1" applyBorder="1" applyAlignment="1">
      <alignment horizontal="right" wrapText="1" readingOrder="1"/>
    </xf>
    <xf numFmtId="164" fontId="14" fillId="0" borderId="4" xfId="4" applyFont="1" applyFill="1" applyBorder="1" applyAlignment="1">
      <alignment horizontal="center" wrapText="1" readingOrder="1"/>
    </xf>
    <xf numFmtId="164" fontId="14" fillId="0" borderId="12" xfId="4" applyFont="1" applyFill="1" applyBorder="1" applyAlignment="1">
      <alignment horizontal="center" wrapText="1" readingOrder="1"/>
    </xf>
    <xf numFmtId="0" fontId="19" fillId="0" borderId="7" xfId="0" applyNumberFormat="1" applyFont="1" applyFill="1" applyBorder="1" applyAlignment="1">
      <alignment vertical="top" readingOrder="1"/>
    </xf>
    <xf numFmtId="0" fontId="19" fillId="0" borderId="4" xfId="0" applyNumberFormat="1" applyFont="1" applyFill="1" applyBorder="1" applyAlignment="1">
      <alignment horizontal="center" vertical="top" wrapText="1" readingOrder="1"/>
    </xf>
    <xf numFmtId="4" fontId="17" fillId="0" borderId="14" xfId="0" applyNumberFormat="1" applyFont="1" applyFill="1" applyBorder="1" applyAlignment="1">
      <alignment horizontal="right" vertical="center"/>
    </xf>
    <xf numFmtId="0" fontId="17" fillId="0" borderId="32" xfId="0" applyFont="1" applyFill="1" applyBorder="1" applyAlignment="1">
      <alignment horizontal="left" vertical="center" wrapText="1"/>
    </xf>
    <xf numFmtId="164" fontId="14" fillId="0" borderId="35" xfId="4" applyFont="1" applyFill="1" applyBorder="1" applyAlignment="1">
      <alignment horizontal="center" wrapText="1" readingOrder="1"/>
    </xf>
    <xf numFmtId="0" fontId="14" fillId="0" borderId="4" xfId="0" applyFont="1" applyFill="1" applyBorder="1" applyAlignment="1">
      <alignment horizontal="center" vertical="center"/>
    </xf>
    <xf numFmtId="0" fontId="19" fillId="0" borderId="4" xfId="0" applyNumberFormat="1" applyFont="1" applyFill="1" applyBorder="1" applyAlignment="1">
      <alignment vertical="top" wrapText="1" readingOrder="1"/>
    </xf>
    <xf numFmtId="165" fontId="20" fillId="0" borderId="8" xfId="0" applyNumberFormat="1" applyFont="1" applyFill="1" applyBorder="1" applyAlignment="1">
      <alignment horizontal="right" vertical="top" wrapText="1"/>
    </xf>
    <xf numFmtId="0" fontId="19" fillId="0" borderId="4" xfId="0" applyNumberFormat="1" applyFont="1" applyFill="1" applyBorder="1" applyAlignment="1">
      <alignment vertical="top" readingOrder="1"/>
    </xf>
    <xf numFmtId="4" fontId="14" fillId="0" borderId="35" xfId="0" applyNumberFormat="1" applyFont="1" applyFill="1" applyBorder="1" applyAlignment="1">
      <alignment horizontal="right" vertical="center"/>
    </xf>
    <xf numFmtId="165" fontId="17" fillId="0" borderId="35" xfId="0" applyNumberFormat="1" applyFont="1" applyFill="1" applyBorder="1" applyAlignment="1">
      <alignment horizontal="right" vertical="center"/>
    </xf>
    <xf numFmtId="165" fontId="20" fillId="0" borderId="35" xfId="0" applyNumberFormat="1" applyFont="1" applyFill="1" applyBorder="1" applyAlignment="1">
      <alignment horizontal="right" vertical="top" wrapText="1"/>
    </xf>
    <xf numFmtId="164" fontId="20" fillId="0" borderId="35" xfId="4" applyFont="1" applyFill="1" applyBorder="1" applyAlignment="1">
      <alignment horizontal="center" vertical="top" wrapText="1"/>
    </xf>
    <xf numFmtId="4" fontId="17" fillId="0" borderId="37" xfId="0" applyNumberFormat="1" applyFont="1" applyFill="1" applyBorder="1" applyAlignment="1">
      <alignment horizontal="right" vertical="center"/>
    </xf>
    <xf numFmtId="4" fontId="14" fillId="0" borderId="37" xfId="0" applyNumberFormat="1" applyFont="1" applyFill="1" applyBorder="1" applyAlignment="1">
      <alignment horizontal="center" vertical="center"/>
    </xf>
    <xf numFmtId="0" fontId="14" fillId="0" borderId="37" xfId="0" applyFont="1" applyFill="1" applyBorder="1" applyAlignment="1">
      <alignment vertical="center"/>
    </xf>
    <xf numFmtId="0" fontId="14" fillId="0" borderId="36" xfId="0" applyFont="1" applyFill="1" applyBorder="1" applyAlignment="1">
      <alignment vertical="center"/>
    </xf>
    <xf numFmtId="4" fontId="21" fillId="2" borderId="37" xfId="0" applyNumberFormat="1" applyFont="1" applyFill="1" applyBorder="1" applyAlignment="1">
      <alignment vertical="center"/>
    </xf>
    <xf numFmtId="164" fontId="21" fillId="2" borderId="37" xfId="4" applyFont="1" applyFill="1" applyBorder="1" applyAlignment="1">
      <alignment vertical="center"/>
    </xf>
    <xf numFmtId="164" fontId="21" fillId="2" borderId="37" xfId="4" applyFont="1" applyFill="1" applyBorder="1" applyAlignment="1">
      <alignment vertical="center" wrapText="1"/>
    </xf>
    <xf numFmtId="164" fontId="22" fillId="2" borderId="37" xfId="4" applyFont="1" applyFill="1" applyBorder="1" applyAlignment="1">
      <alignment vertical="center" wrapText="1"/>
    </xf>
    <xf numFmtId="164" fontId="11" fillId="2" borderId="37" xfId="4" applyFont="1" applyFill="1" applyBorder="1" applyAlignment="1">
      <alignment vertical="center" wrapText="1"/>
    </xf>
    <xf numFmtId="0" fontId="11" fillId="2" borderId="37" xfId="0" applyFont="1" applyFill="1" applyBorder="1" applyAlignment="1">
      <alignment vertical="center" wrapText="1"/>
    </xf>
    <xf numFmtId="164" fontId="11" fillId="2" borderId="37" xfId="0" applyNumberFormat="1" applyFont="1" applyFill="1" applyBorder="1" applyAlignment="1">
      <alignment vertical="center"/>
    </xf>
    <xf numFmtId="0" fontId="11" fillId="2" borderId="37" xfId="0" applyFont="1" applyFill="1" applyBorder="1" applyAlignment="1">
      <alignment vertical="center"/>
    </xf>
    <xf numFmtId="0" fontId="6" fillId="2" borderId="37" xfId="0" applyFont="1" applyFill="1" applyBorder="1" applyAlignment="1">
      <alignment vertical="center"/>
    </xf>
    <xf numFmtId="0" fontId="5" fillId="2" borderId="37" xfId="0" applyFont="1" applyFill="1" applyBorder="1" applyAlignment="1">
      <alignment vertical="center"/>
    </xf>
    <xf numFmtId="0" fontId="5" fillId="3" borderId="37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right" vertical="top" wrapText="1" readingOrder="1"/>
    </xf>
    <xf numFmtId="0" fontId="5" fillId="0" borderId="35" xfId="0" applyFont="1" applyFill="1" applyBorder="1" applyAlignment="1">
      <alignment vertical="center"/>
    </xf>
    <xf numFmtId="164" fontId="17" fillId="0" borderId="17" xfId="4" applyFont="1" applyFill="1" applyBorder="1" applyAlignment="1">
      <alignment horizontal="left"/>
    </xf>
    <xf numFmtId="165" fontId="18" fillId="0" borderId="17" xfId="0" applyNumberFormat="1" applyFont="1" applyFill="1" applyBorder="1" applyAlignment="1">
      <alignment horizontal="right" vertical="top" wrapText="1" readingOrder="1"/>
    </xf>
    <xf numFmtId="164" fontId="17" fillId="0" borderId="8" xfId="4" applyFont="1" applyFill="1" applyBorder="1" applyAlignment="1">
      <alignment horizontal="right" vertical="top" wrapText="1"/>
    </xf>
    <xf numFmtId="43" fontId="17" fillId="0" borderId="8" xfId="0" applyNumberFormat="1" applyFont="1" applyFill="1" applyBorder="1" applyAlignment="1">
      <alignment horizontal="right"/>
    </xf>
    <xf numFmtId="164" fontId="17" fillId="0" borderId="8" xfId="0" applyNumberFormat="1" applyFont="1" applyFill="1" applyBorder="1" applyAlignment="1">
      <alignment horizontal="right"/>
    </xf>
    <xf numFmtId="165" fontId="20" fillId="0" borderId="6" xfId="0" applyNumberFormat="1" applyFont="1" applyFill="1" applyBorder="1" applyAlignment="1">
      <alignment horizontal="right" vertical="top" wrapText="1" readingOrder="1"/>
    </xf>
    <xf numFmtId="164" fontId="17" fillId="0" borderId="7" xfId="4" applyFont="1" applyFill="1" applyBorder="1" applyAlignment="1">
      <alignment horizontal="center" wrapText="1" readingOrder="1"/>
    </xf>
    <xf numFmtId="0" fontId="17" fillId="9" borderId="18" xfId="0" applyFont="1" applyFill="1" applyBorder="1" applyAlignment="1">
      <alignment horizontal="center" vertical="center"/>
    </xf>
    <xf numFmtId="0" fontId="19" fillId="0" borderId="37" xfId="0" applyNumberFormat="1" applyFont="1" applyFill="1" applyBorder="1" applyAlignment="1">
      <alignment vertical="top" wrapText="1" readingOrder="1"/>
    </xf>
    <xf numFmtId="0" fontId="19" fillId="0" borderId="23" xfId="0" applyNumberFormat="1" applyFont="1" applyFill="1" applyBorder="1" applyAlignment="1">
      <alignment vertical="top" wrapText="1" readingOrder="1"/>
    </xf>
    <xf numFmtId="0" fontId="14" fillId="0" borderId="23" xfId="0" applyFont="1" applyFill="1" applyBorder="1" applyAlignment="1">
      <alignment vertical="center" readingOrder="1"/>
    </xf>
    <xf numFmtId="4" fontId="14" fillId="0" borderId="4" xfId="0" applyNumberFormat="1" applyFont="1" applyFill="1" applyBorder="1" applyAlignment="1">
      <alignment horizontal="right" vertical="center"/>
    </xf>
    <xf numFmtId="0" fontId="19" fillId="0" borderId="7" xfId="0" applyNumberFormat="1" applyFont="1" applyFill="1" applyBorder="1" applyAlignment="1">
      <alignment horizontal="left" wrapText="1" readingOrder="1"/>
    </xf>
    <xf numFmtId="0" fontId="19" fillId="0" borderId="37" xfId="0" applyNumberFormat="1" applyFont="1" applyFill="1" applyBorder="1" applyAlignment="1">
      <alignment vertical="top" readingOrder="1"/>
    </xf>
    <xf numFmtId="43" fontId="5" fillId="0" borderId="0" xfId="0" applyNumberFormat="1" applyFont="1" applyFill="1" applyBorder="1" applyAlignment="1">
      <alignment vertical="center"/>
    </xf>
    <xf numFmtId="0" fontId="23" fillId="2" borderId="30" xfId="0" applyFont="1" applyFill="1" applyBorder="1" applyAlignment="1">
      <alignment horizontal="left" vertical="top"/>
    </xf>
    <xf numFmtId="0" fontId="23" fillId="2" borderId="18" xfId="0" applyFont="1" applyFill="1" applyBorder="1" applyAlignment="1">
      <alignment horizontal="left" vertical="top"/>
    </xf>
    <xf numFmtId="0" fontId="23" fillId="2" borderId="31" xfId="0" applyFont="1" applyFill="1" applyBorder="1" applyAlignment="1">
      <alignment horizontal="left" vertical="top"/>
    </xf>
    <xf numFmtId="0" fontId="17" fillId="0" borderId="37" xfId="0" applyFont="1" applyFill="1" applyBorder="1" applyAlignment="1">
      <alignment horizontal="right" vertical="center" wrapText="1"/>
    </xf>
    <xf numFmtId="0" fontId="17" fillId="0" borderId="23" xfId="0" applyFont="1" applyFill="1" applyBorder="1" applyAlignment="1">
      <alignment horizontal="right" vertical="center" wrapText="1"/>
    </xf>
    <xf numFmtId="4" fontId="17" fillId="0" borderId="11" xfId="0" applyNumberFormat="1" applyFont="1" applyFill="1" applyBorder="1" applyAlignment="1">
      <alignment horizontal="center" vertical="center"/>
    </xf>
    <xf numFmtId="4" fontId="17" fillId="0" borderId="34" xfId="0" applyNumberFormat="1" applyFont="1" applyFill="1" applyBorder="1" applyAlignment="1">
      <alignment horizontal="center" vertical="center"/>
    </xf>
    <xf numFmtId="4" fontId="17" fillId="0" borderId="14" xfId="0" applyNumberFormat="1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right" vertical="center"/>
    </xf>
    <xf numFmtId="0" fontId="17" fillId="0" borderId="12" xfId="0" applyFont="1" applyFill="1" applyBorder="1" applyAlignment="1">
      <alignment horizontal="right" vertical="center"/>
    </xf>
    <xf numFmtId="0" fontId="17" fillId="0" borderId="0" xfId="0" applyFont="1" applyFill="1" applyBorder="1" applyAlignment="1">
      <alignment horizontal="right" vertical="center"/>
    </xf>
    <xf numFmtId="0" fontId="17" fillId="0" borderId="17" xfId="0" applyFont="1" applyFill="1" applyBorder="1" applyAlignment="1">
      <alignment horizontal="right" vertical="center"/>
    </xf>
    <xf numFmtId="0" fontId="17" fillId="9" borderId="16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37" xfId="0" applyFont="1" applyFill="1" applyBorder="1" applyAlignment="1">
      <alignment horizontal="center" vertical="center" wrapText="1"/>
    </xf>
    <xf numFmtId="0" fontId="17" fillId="9" borderId="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/>
    </xf>
    <xf numFmtId="0" fontId="17" fillId="9" borderId="28" xfId="0" applyFont="1" applyFill="1" applyBorder="1" applyAlignment="1">
      <alignment horizontal="center" vertical="center" wrapText="1"/>
    </xf>
    <xf numFmtId="0" fontId="17" fillId="9" borderId="29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9" xfId="0" applyFont="1" applyFill="1" applyBorder="1" applyAlignment="1">
      <alignment horizontal="center" vertical="center" wrapText="1"/>
    </xf>
    <xf numFmtId="0" fontId="18" fillId="9" borderId="19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/>
    </xf>
    <xf numFmtId="0" fontId="17" fillId="9" borderId="21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25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7" fillId="9" borderId="3" xfId="0" applyFont="1" applyFill="1" applyBorder="1" applyAlignment="1">
      <alignment vertical="center" wrapText="1"/>
    </xf>
    <xf numFmtId="0" fontId="17" fillId="9" borderId="19" xfId="0" applyFont="1" applyFill="1" applyBorder="1" applyAlignment="1">
      <alignment vertical="center" wrapText="1"/>
    </xf>
    <xf numFmtId="0" fontId="24" fillId="8" borderId="27" xfId="0" applyFont="1" applyFill="1" applyBorder="1" applyAlignment="1">
      <alignment horizontal="center" vertical="center"/>
    </xf>
    <xf numFmtId="0" fontId="24" fillId="8" borderId="25" xfId="0" applyFont="1" applyFill="1" applyBorder="1" applyAlignment="1">
      <alignment horizontal="center" vertical="center"/>
    </xf>
    <xf numFmtId="0" fontId="24" fillId="8" borderId="26" xfId="0" applyFont="1" applyFill="1" applyBorder="1" applyAlignment="1">
      <alignment horizontal="center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/>
    </xf>
    <xf numFmtId="0" fontId="17" fillId="9" borderId="18" xfId="0" applyFont="1" applyFill="1" applyBorder="1" applyAlignment="1">
      <alignment horizontal="center" vertical="center"/>
    </xf>
    <xf numFmtId="0" fontId="17" fillId="9" borderId="11" xfId="0" applyFont="1" applyFill="1" applyBorder="1" applyAlignment="1">
      <alignment horizontal="center" vertical="center" wrapText="1"/>
    </xf>
    <xf numFmtId="0" fontId="17" fillId="9" borderId="1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9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T1530"/>
  <sheetViews>
    <sheetView tabSelected="1" view="pageBreakPreview" zoomScale="40" zoomScaleNormal="70" zoomScaleSheetLayoutView="40" workbookViewId="0">
      <pane ySplit="10" topLeftCell="A180" activePane="bottomLeft" state="frozen"/>
      <selection pane="bottomLeft" activeCell="A93" sqref="A93"/>
    </sheetView>
  </sheetViews>
  <sheetFormatPr baseColWidth="10" defaultColWidth="11.42578125" defaultRowHeight="15" x14ac:dyDescent="0.2"/>
  <cols>
    <col min="1" max="1" width="12.85546875" style="8" customWidth="1"/>
    <col min="2" max="2" width="58.140625" style="7" bestFit="1" customWidth="1"/>
    <col min="3" max="3" width="17.42578125" style="7" customWidth="1"/>
    <col min="4" max="4" width="82.42578125" style="7" customWidth="1"/>
    <col min="5" max="5" width="96.7109375" style="7" customWidth="1"/>
    <col min="6" max="6" width="35.5703125" style="9" customWidth="1"/>
    <col min="7" max="7" width="27.28515625" style="9" customWidth="1"/>
    <col min="8" max="8" width="24.5703125" style="20" customWidth="1"/>
    <col min="9" max="9" width="23.85546875" style="22" customWidth="1"/>
    <col min="10" max="10" width="21.42578125" style="8" customWidth="1"/>
    <col min="11" max="11" width="29" style="1" customWidth="1"/>
    <col min="12" max="12" width="25.85546875" style="12" customWidth="1"/>
    <col min="13" max="13" width="25.5703125" style="8" customWidth="1"/>
    <col min="14" max="16" width="30.28515625" style="8" customWidth="1"/>
    <col min="17" max="17" width="25.42578125" style="100" customWidth="1"/>
    <col min="18" max="18" width="27" style="112" customWidth="1"/>
    <col min="19" max="19" width="35" style="181" customWidth="1"/>
    <col min="20" max="20" width="12.28515625" style="6" customWidth="1"/>
    <col min="21" max="16384" width="11.42578125" style="6"/>
  </cols>
  <sheetData>
    <row r="1" spans="1:19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19" s="11" customFormat="1" ht="18" customHeight="1" x14ac:dyDescent="0.2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</row>
    <row r="3" spans="1:19" s="11" customFormat="1" ht="32.25" customHeight="1" x14ac:dyDescent="0.2">
      <c r="A3" s="78"/>
      <c r="B3" s="78"/>
      <c r="C3" s="78"/>
      <c r="D3" s="78"/>
      <c r="E3" s="78"/>
      <c r="F3" s="78"/>
      <c r="G3" s="78"/>
      <c r="H3" s="78"/>
      <c r="I3" s="78"/>
      <c r="J3" s="79"/>
      <c r="K3" s="78"/>
      <c r="L3" s="78"/>
      <c r="M3" s="78"/>
      <c r="N3" s="78"/>
      <c r="O3" s="78"/>
      <c r="P3" s="78"/>
      <c r="Q3" s="78"/>
      <c r="R3" s="78"/>
      <c r="S3" s="78"/>
    </row>
    <row r="4" spans="1:19" s="11" customFormat="1" ht="71.25" customHeight="1" x14ac:dyDescent="0.2">
      <c r="A4" s="229" t="s">
        <v>58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</row>
    <row r="5" spans="1:19" s="11" customFormat="1" ht="57" customHeight="1" x14ac:dyDescent="0.2">
      <c r="A5" s="230" t="s">
        <v>237</v>
      </c>
      <c r="B5" s="230"/>
      <c r="C5" s="230"/>
      <c r="D5" s="230"/>
      <c r="E5" s="230"/>
      <c r="F5" s="230"/>
      <c r="G5" s="230"/>
      <c r="H5" s="230"/>
      <c r="I5" s="230"/>
      <c r="J5" s="230"/>
      <c r="K5" s="230"/>
      <c r="L5" s="230"/>
      <c r="M5" s="230"/>
      <c r="N5" s="230"/>
      <c r="O5" s="230"/>
      <c r="P5" s="230"/>
      <c r="Q5" s="230"/>
      <c r="R5" s="230"/>
      <c r="S5" s="230"/>
    </row>
    <row r="6" spans="1:19" s="11" customFormat="1" ht="15.75" x14ac:dyDescent="0.2">
      <c r="A6" s="28"/>
      <c r="B6" s="28"/>
      <c r="C6" s="28"/>
      <c r="D6" s="28"/>
      <c r="E6" s="28"/>
      <c r="F6" s="28"/>
      <c r="G6" s="80"/>
      <c r="H6" s="81"/>
      <c r="I6" s="82"/>
      <c r="J6" s="28"/>
      <c r="K6" s="28"/>
      <c r="L6" s="28"/>
      <c r="M6" s="28"/>
      <c r="N6" s="28"/>
      <c r="O6" s="28"/>
      <c r="P6" s="28"/>
      <c r="Q6" s="28"/>
      <c r="R6" s="28"/>
      <c r="S6" s="28"/>
    </row>
    <row r="7" spans="1:19" s="11" customFormat="1" ht="43.5" customHeight="1" thickBot="1" x14ac:dyDescent="0.25">
      <c r="A7" s="233" t="s">
        <v>240</v>
      </c>
      <c r="B7" s="234"/>
      <c r="C7" s="234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4"/>
      <c r="P7" s="234"/>
      <c r="Q7" s="234"/>
      <c r="R7" s="234"/>
      <c r="S7" s="235"/>
    </row>
    <row r="8" spans="1:19" s="11" customFormat="1" ht="54" customHeight="1" thickBot="1" x14ac:dyDescent="0.25">
      <c r="A8" s="217" t="s">
        <v>17</v>
      </c>
      <c r="B8" s="215" t="s">
        <v>14</v>
      </c>
      <c r="C8" s="215" t="s">
        <v>39</v>
      </c>
      <c r="D8" s="215" t="s">
        <v>19</v>
      </c>
      <c r="E8" s="215" t="s">
        <v>26</v>
      </c>
      <c r="F8" s="215" t="s">
        <v>18</v>
      </c>
      <c r="G8" s="219" t="s">
        <v>15</v>
      </c>
      <c r="H8" s="221" t="s">
        <v>10</v>
      </c>
      <c r="I8" s="237" t="s">
        <v>8</v>
      </c>
      <c r="J8" s="237"/>
      <c r="K8" s="238"/>
      <c r="L8" s="238"/>
      <c r="M8" s="238"/>
      <c r="N8" s="238"/>
      <c r="O8" s="191"/>
      <c r="P8" s="147"/>
      <c r="Q8" s="239" t="s">
        <v>1</v>
      </c>
      <c r="R8" s="240"/>
      <c r="S8" s="213" t="s">
        <v>16</v>
      </c>
    </row>
    <row r="9" spans="1:19" s="11" customFormat="1" ht="63.75" customHeight="1" x14ac:dyDescent="0.2">
      <c r="A9" s="218"/>
      <c r="B9" s="216"/>
      <c r="C9" s="216"/>
      <c r="D9" s="216"/>
      <c r="E9" s="216"/>
      <c r="F9" s="216"/>
      <c r="G9" s="220"/>
      <c r="H9" s="222"/>
      <c r="I9" s="236" t="s">
        <v>12</v>
      </c>
      <c r="J9" s="236"/>
      <c r="K9" s="231" t="s">
        <v>107</v>
      </c>
      <c r="L9" s="211" t="s">
        <v>13</v>
      </c>
      <c r="M9" s="212"/>
      <c r="N9" s="219" t="s">
        <v>11</v>
      </c>
      <c r="O9" s="227" t="s">
        <v>92</v>
      </c>
      <c r="P9" s="219" t="s">
        <v>46</v>
      </c>
      <c r="Q9" s="214" t="s">
        <v>3</v>
      </c>
      <c r="R9" s="224" t="s">
        <v>0</v>
      </c>
      <c r="S9" s="213"/>
    </row>
    <row r="10" spans="1:19" s="11" customFormat="1" ht="76.5" customHeight="1" thickBot="1" x14ac:dyDescent="0.25">
      <c r="A10" s="218"/>
      <c r="B10" s="216"/>
      <c r="C10" s="225"/>
      <c r="D10" s="225"/>
      <c r="E10" s="225"/>
      <c r="F10" s="225"/>
      <c r="G10" s="220"/>
      <c r="H10" s="223"/>
      <c r="I10" s="141" t="s">
        <v>4</v>
      </c>
      <c r="J10" s="142" t="s">
        <v>5</v>
      </c>
      <c r="K10" s="232"/>
      <c r="L10" s="143" t="s">
        <v>6</v>
      </c>
      <c r="M10" s="144" t="s">
        <v>7</v>
      </c>
      <c r="N10" s="226"/>
      <c r="O10" s="228"/>
      <c r="P10" s="226"/>
      <c r="Q10" s="214"/>
      <c r="R10" s="224"/>
      <c r="S10" s="213"/>
    </row>
    <row r="11" spans="1:19" s="18" customFormat="1" ht="31.5" customHeight="1" x14ac:dyDescent="0.2">
      <c r="A11" s="199" t="s">
        <v>146</v>
      </c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200"/>
      <c r="N11" s="200"/>
      <c r="O11" s="200"/>
      <c r="P11" s="200"/>
      <c r="Q11" s="200"/>
      <c r="R11" s="200"/>
      <c r="S11" s="201"/>
    </row>
    <row r="12" spans="1:19" s="11" customFormat="1" ht="21" x14ac:dyDescent="0.35">
      <c r="A12" s="51">
        <v>1</v>
      </c>
      <c r="B12" s="39" t="s">
        <v>147</v>
      </c>
      <c r="C12" s="39" t="s">
        <v>41</v>
      </c>
      <c r="D12" s="39" t="s">
        <v>146</v>
      </c>
      <c r="E12" s="196" t="s">
        <v>79</v>
      </c>
      <c r="F12" s="149" t="s">
        <v>24</v>
      </c>
      <c r="G12" s="149">
        <v>31500</v>
      </c>
      <c r="H12" s="118"/>
      <c r="I12" s="150">
        <f>G12*2.87/100</f>
        <v>904.05</v>
      </c>
      <c r="J12" s="151">
        <f>G12*7.1/100</f>
        <v>2236.5</v>
      </c>
      <c r="K12" s="148">
        <f>G12*1.15%</f>
        <v>362.25</v>
      </c>
      <c r="L12" s="151">
        <f>G12*3.04%</f>
        <v>957.6</v>
      </c>
      <c r="M12" s="151">
        <f>G12*7.09%</f>
        <v>2233.3500000000004</v>
      </c>
      <c r="N12" s="151">
        <v>0</v>
      </c>
      <c r="O12" s="151">
        <v>25</v>
      </c>
      <c r="P12" s="151">
        <v>100</v>
      </c>
      <c r="Q12" s="118">
        <f>H12+I12+L12+N12+O12+P12</f>
        <v>1986.65</v>
      </c>
      <c r="R12" s="118">
        <f>J12+K12+M12</f>
        <v>4832.1000000000004</v>
      </c>
      <c r="S12" s="163">
        <f>G12-Q12</f>
        <v>29513.35</v>
      </c>
    </row>
    <row r="13" spans="1:19" s="11" customFormat="1" ht="21.75" thickBot="1" x14ac:dyDescent="0.25">
      <c r="A13" s="207" t="s">
        <v>25</v>
      </c>
      <c r="B13" s="207"/>
      <c r="C13" s="207"/>
      <c r="D13" s="207"/>
      <c r="E13" s="207"/>
      <c r="F13" s="115"/>
      <c r="G13" s="87">
        <f t="shared" ref="G13:O13" si="0">SUM(G12:G12)</f>
        <v>31500</v>
      </c>
      <c r="H13" s="87">
        <f t="shared" si="0"/>
        <v>0</v>
      </c>
      <c r="I13" s="87">
        <f t="shared" si="0"/>
        <v>904.05</v>
      </c>
      <c r="J13" s="87">
        <f t="shared" si="0"/>
        <v>2236.5</v>
      </c>
      <c r="K13" s="87">
        <f t="shared" si="0"/>
        <v>362.25</v>
      </c>
      <c r="L13" s="87">
        <f t="shared" si="0"/>
        <v>957.6</v>
      </c>
      <c r="M13" s="87">
        <f t="shared" si="0"/>
        <v>2233.3500000000004</v>
      </c>
      <c r="N13" s="87">
        <f t="shared" si="0"/>
        <v>0</v>
      </c>
      <c r="O13" s="87">
        <f t="shared" si="0"/>
        <v>25</v>
      </c>
      <c r="P13" s="87"/>
      <c r="Q13" s="87">
        <f>SUM(Q12:Q12)</f>
        <v>1986.65</v>
      </c>
      <c r="R13" s="87">
        <f>SUM(R12:R12)</f>
        <v>4832.1000000000004</v>
      </c>
      <c r="S13" s="164">
        <f>SUM(S12:S12)</f>
        <v>29513.35</v>
      </c>
    </row>
    <row r="14" spans="1:19" s="11" customFormat="1" ht="31.5" x14ac:dyDescent="0.2">
      <c r="A14" s="199" t="s">
        <v>154</v>
      </c>
      <c r="B14" s="200"/>
      <c r="C14" s="200"/>
      <c r="D14" s="200"/>
      <c r="E14" s="200"/>
      <c r="F14" s="200"/>
      <c r="G14" s="200"/>
      <c r="H14" s="200"/>
      <c r="I14" s="200"/>
      <c r="J14" s="200"/>
      <c r="K14" s="200"/>
      <c r="L14" s="200"/>
      <c r="M14" s="200"/>
      <c r="N14" s="200"/>
      <c r="O14" s="200"/>
      <c r="P14" s="200"/>
      <c r="Q14" s="200"/>
      <c r="R14" s="200"/>
      <c r="S14" s="201"/>
    </row>
    <row r="15" spans="1:19" s="11" customFormat="1" ht="21" x14ac:dyDescent="0.35">
      <c r="A15" s="51">
        <v>2</v>
      </c>
      <c r="B15" s="39" t="s">
        <v>155</v>
      </c>
      <c r="C15" s="39" t="s">
        <v>41</v>
      </c>
      <c r="D15" s="39" t="s">
        <v>154</v>
      </c>
      <c r="E15" s="39" t="s">
        <v>72</v>
      </c>
      <c r="F15" s="40" t="s">
        <v>24</v>
      </c>
      <c r="G15" s="149">
        <v>40000</v>
      </c>
      <c r="H15" s="149">
        <v>442.65</v>
      </c>
      <c r="I15" s="149">
        <f t="shared" ref="I15:I17" si="1">G15*2.87/100</f>
        <v>1148</v>
      </c>
      <c r="J15" s="149">
        <f t="shared" ref="J15:J17" si="2">G15*7.1/100</f>
        <v>2840</v>
      </c>
      <c r="K15" s="149">
        <f>G15*1.15%</f>
        <v>460</v>
      </c>
      <c r="L15" s="149">
        <f>G15*3.04%</f>
        <v>1216</v>
      </c>
      <c r="M15" s="149">
        <f>G15*7.09%</f>
        <v>2836</v>
      </c>
      <c r="N15" s="149"/>
      <c r="O15" s="149">
        <v>25</v>
      </c>
      <c r="P15" s="149"/>
      <c r="Q15" s="149">
        <f>H15+I15+L15+N15+P15+O15</f>
        <v>2831.65</v>
      </c>
      <c r="R15" s="149">
        <f>J15+K15+M15</f>
        <v>6136</v>
      </c>
      <c r="S15" s="158">
        <f>G15-Q15</f>
        <v>37168.35</v>
      </c>
    </row>
    <row r="16" spans="1:19" s="11" customFormat="1" ht="21" x14ac:dyDescent="0.35">
      <c r="A16" s="51">
        <f>A15+1</f>
        <v>3</v>
      </c>
      <c r="B16" s="39" t="s">
        <v>156</v>
      </c>
      <c r="C16" s="39" t="s">
        <v>41</v>
      </c>
      <c r="D16" s="39" t="s">
        <v>154</v>
      </c>
      <c r="E16" s="39" t="s">
        <v>72</v>
      </c>
      <c r="F16" s="40" t="s">
        <v>24</v>
      </c>
      <c r="G16" s="45">
        <v>31500</v>
      </c>
      <c r="H16" s="41"/>
      <c r="I16" s="149">
        <f t="shared" si="1"/>
        <v>904.05</v>
      </c>
      <c r="J16" s="149">
        <f t="shared" si="2"/>
        <v>2236.5</v>
      </c>
      <c r="K16" s="149">
        <f t="shared" ref="K16:K17" si="3">G16*1.15%</f>
        <v>362.25</v>
      </c>
      <c r="L16" s="149">
        <f t="shared" ref="L16:L17" si="4">G16*3.04%</f>
        <v>957.6</v>
      </c>
      <c r="M16" s="149">
        <f t="shared" ref="M16:M17" si="5">G16*7.09%</f>
        <v>2233.3500000000004</v>
      </c>
      <c r="N16" s="56"/>
      <c r="O16" s="149">
        <v>25</v>
      </c>
      <c r="P16" s="56"/>
      <c r="Q16" s="149">
        <f t="shared" ref="Q16:Q17" si="6">H16+I16+L16+N16+P16+O16</f>
        <v>1886.65</v>
      </c>
      <c r="R16" s="149">
        <f t="shared" ref="R16:R17" si="7">J16+K16+M16</f>
        <v>4832.1000000000004</v>
      </c>
      <c r="S16" s="158">
        <f t="shared" ref="S16:S17" si="8">G16-Q16</f>
        <v>29613.35</v>
      </c>
    </row>
    <row r="17" spans="1:19" s="11" customFormat="1" ht="24.75" customHeight="1" x14ac:dyDescent="0.35">
      <c r="A17" s="51">
        <f>A16+1</f>
        <v>4</v>
      </c>
      <c r="B17" s="39" t="s">
        <v>157</v>
      </c>
      <c r="C17" s="39" t="s">
        <v>40</v>
      </c>
      <c r="D17" s="39" t="s">
        <v>154</v>
      </c>
      <c r="E17" s="39" t="s">
        <v>72</v>
      </c>
      <c r="F17" s="40" t="s">
        <v>24</v>
      </c>
      <c r="G17" s="45">
        <v>35000</v>
      </c>
      <c r="H17" s="41"/>
      <c r="I17" s="149">
        <f t="shared" si="1"/>
        <v>1004.5</v>
      </c>
      <c r="J17" s="149">
        <f t="shared" si="2"/>
        <v>2485</v>
      </c>
      <c r="K17" s="149">
        <f t="shared" si="3"/>
        <v>402.5</v>
      </c>
      <c r="L17" s="149">
        <f t="shared" si="4"/>
        <v>1064</v>
      </c>
      <c r="M17" s="149">
        <f t="shared" si="5"/>
        <v>2481.5</v>
      </c>
      <c r="N17" s="56"/>
      <c r="O17" s="149">
        <v>25</v>
      </c>
      <c r="P17" s="56"/>
      <c r="Q17" s="149">
        <f t="shared" si="6"/>
        <v>2093.5</v>
      </c>
      <c r="R17" s="149">
        <f t="shared" si="7"/>
        <v>5369</v>
      </c>
      <c r="S17" s="158">
        <f t="shared" si="8"/>
        <v>32906.5</v>
      </c>
    </row>
    <row r="18" spans="1:19" s="11" customFormat="1" ht="28.5" customHeight="1" thickBot="1" x14ac:dyDescent="0.25">
      <c r="A18" s="207" t="s">
        <v>25</v>
      </c>
      <c r="B18" s="207"/>
      <c r="C18" s="207"/>
      <c r="D18" s="207"/>
      <c r="E18" s="207"/>
      <c r="F18" s="40"/>
      <c r="G18" s="88">
        <f t="shared" ref="G18:S18" si="9">SUM(G15:G17)</f>
        <v>106500</v>
      </c>
      <c r="H18" s="88">
        <f t="shared" si="9"/>
        <v>442.65</v>
      </c>
      <c r="I18" s="116">
        <f t="shared" si="9"/>
        <v>3056.55</v>
      </c>
      <c r="J18" s="88">
        <f t="shared" si="9"/>
        <v>7561.5</v>
      </c>
      <c r="K18" s="88">
        <f t="shared" si="9"/>
        <v>1224.75</v>
      </c>
      <c r="L18" s="88">
        <f t="shared" si="9"/>
        <v>3237.6</v>
      </c>
      <c r="M18" s="88">
        <f t="shared" si="9"/>
        <v>7550.85</v>
      </c>
      <c r="N18" s="88">
        <f t="shared" si="9"/>
        <v>0</v>
      </c>
      <c r="O18" s="88">
        <f t="shared" si="9"/>
        <v>75</v>
      </c>
      <c r="P18" s="88">
        <f t="shared" si="9"/>
        <v>0</v>
      </c>
      <c r="Q18" s="88">
        <f t="shared" si="9"/>
        <v>6811.8</v>
      </c>
      <c r="R18" s="88">
        <f t="shared" si="9"/>
        <v>16337.1</v>
      </c>
      <c r="S18" s="165">
        <f t="shared" si="9"/>
        <v>99688.2</v>
      </c>
    </row>
    <row r="19" spans="1:19" s="11" customFormat="1" ht="36" customHeight="1" x14ac:dyDescent="0.2">
      <c r="A19" s="199" t="s">
        <v>37</v>
      </c>
      <c r="B19" s="200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0"/>
      <c r="Q19" s="200"/>
      <c r="R19" s="200"/>
      <c r="S19" s="201"/>
    </row>
    <row r="20" spans="1:19" s="11" customFormat="1" ht="24.75" customHeight="1" x14ac:dyDescent="0.35">
      <c r="A20" s="51">
        <v>5</v>
      </c>
      <c r="B20" s="39" t="s">
        <v>143</v>
      </c>
      <c r="C20" s="39" t="s">
        <v>41</v>
      </c>
      <c r="D20" s="39" t="s">
        <v>37</v>
      </c>
      <c r="E20" s="39" t="s">
        <v>59</v>
      </c>
      <c r="F20" s="40" t="s">
        <v>24</v>
      </c>
      <c r="G20" s="149">
        <v>40000</v>
      </c>
      <c r="H20" s="149">
        <v>442.65</v>
      </c>
      <c r="I20" s="149">
        <f>G20*2.87/100</f>
        <v>1148</v>
      </c>
      <c r="J20" s="149">
        <f t="shared" ref="J20:J22" si="10">G20*7.1/100</f>
        <v>2840</v>
      </c>
      <c r="K20" s="149">
        <f>G20*1.15%</f>
        <v>460</v>
      </c>
      <c r="L20" s="149">
        <f>G20*3.04%</f>
        <v>1216</v>
      </c>
      <c r="M20" s="149">
        <f>G20*7.09%</f>
        <v>2836</v>
      </c>
      <c r="N20" s="149">
        <v>0</v>
      </c>
      <c r="O20" s="149">
        <v>25</v>
      </c>
      <c r="P20" s="149"/>
      <c r="Q20" s="149">
        <f>H20+I20+L20+N20+P20+O20</f>
        <v>2831.65</v>
      </c>
      <c r="R20" s="149">
        <f>J20+K20+M20</f>
        <v>6136</v>
      </c>
      <c r="S20" s="158">
        <f>G20-Q20</f>
        <v>37168.35</v>
      </c>
    </row>
    <row r="21" spans="1:19" s="11" customFormat="1" ht="24.75" customHeight="1" x14ac:dyDescent="0.35">
      <c r="A21" s="51">
        <v>6</v>
      </c>
      <c r="B21" s="39" t="s">
        <v>144</v>
      </c>
      <c r="C21" s="39" t="s">
        <v>40</v>
      </c>
      <c r="D21" s="39" t="s">
        <v>37</v>
      </c>
      <c r="E21" s="39" t="s">
        <v>59</v>
      </c>
      <c r="F21" s="40" t="s">
        <v>24</v>
      </c>
      <c r="G21" s="45">
        <v>40000</v>
      </c>
      <c r="H21" s="41">
        <v>442.65</v>
      </c>
      <c r="I21" s="149">
        <f t="shared" ref="I21:I22" si="11">G21*2.87/100</f>
        <v>1148</v>
      </c>
      <c r="J21" s="149">
        <f t="shared" si="10"/>
        <v>2840</v>
      </c>
      <c r="K21" s="149">
        <f t="shared" ref="K21:K22" si="12">G21*1.15%</f>
        <v>460</v>
      </c>
      <c r="L21" s="149">
        <f t="shared" ref="L21:L22" si="13">G21*3.04%</f>
        <v>1216</v>
      </c>
      <c r="M21" s="149">
        <f t="shared" ref="M21:M22" si="14">G21*7.09%</f>
        <v>2836</v>
      </c>
      <c r="N21" s="149">
        <v>0</v>
      </c>
      <c r="O21" s="149">
        <v>25</v>
      </c>
      <c r="P21" s="49"/>
      <c r="Q21" s="149">
        <f t="shared" ref="Q21:Q22" si="15">H21+I21+L21+N21+P21+O21</f>
        <v>2831.65</v>
      </c>
      <c r="R21" s="149">
        <f t="shared" ref="R21:R22" si="16">J21+K21+M21</f>
        <v>6136</v>
      </c>
      <c r="S21" s="158">
        <f t="shared" ref="S21:S22" si="17">G21-Q21</f>
        <v>37168.35</v>
      </c>
    </row>
    <row r="22" spans="1:19" s="11" customFormat="1" ht="24.75" customHeight="1" x14ac:dyDescent="0.35">
      <c r="A22" s="51">
        <v>7</v>
      </c>
      <c r="B22" s="39" t="s">
        <v>145</v>
      </c>
      <c r="C22" s="39" t="s">
        <v>41</v>
      </c>
      <c r="D22" s="39" t="s">
        <v>37</v>
      </c>
      <c r="E22" s="39" t="s">
        <v>42</v>
      </c>
      <c r="F22" s="40" t="s">
        <v>24</v>
      </c>
      <c r="G22" s="45">
        <v>29400</v>
      </c>
      <c r="H22" s="41"/>
      <c r="I22" s="149">
        <f t="shared" si="11"/>
        <v>843.78</v>
      </c>
      <c r="J22" s="149">
        <f t="shared" si="10"/>
        <v>2087.4</v>
      </c>
      <c r="K22" s="149">
        <f t="shared" si="12"/>
        <v>338.09999999999997</v>
      </c>
      <c r="L22" s="149">
        <f t="shared" si="13"/>
        <v>893.76</v>
      </c>
      <c r="M22" s="149">
        <f t="shared" si="14"/>
        <v>2084.46</v>
      </c>
      <c r="N22" s="149">
        <v>0</v>
      </c>
      <c r="O22" s="149">
        <v>25</v>
      </c>
      <c r="P22" s="49"/>
      <c r="Q22" s="149">
        <f t="shared" si="15"/>
        <v>1762.54</v>
      </c>
      <c r="R22" s="149">
        <f t="shared" si="16"/>
        <v>4509.96</v>
      </c>
      <c r="S22" s="158">
        <f t="shared" si="17"/>
        <v>27637.46</v>
      </c>
    </row>
    <row r="23" spans="1:19" s="11" customFormat="1" ht="24.75" customHeight="1" thickBot="1" x14ac:dyDescent="0.25">
      <c r="A23" s="207" t="s">
        <v>25</v>
      </c>
      <c r="B23" s="207"/>
      <c r="C23" s="207"/>
      <c r="D23" s="207"/>
      <c r="E23" s="207"/>
      <c r="F23" s="40"/>
      <c r="G23" s="89">
        <f t="shared" ref="G23:S23" si="18">SUM(G20:G22)</f>
        <v>109400</v>
      </c>
      <c r="H23" s="89">
        <f t="shared" si="18"/>
        <v>885.3</v>
      </c>
      <c r="I23" s="89">
        <f t="shared" si="18"/>
        <v>3139.7799999999997</v>
      </c>
      <c r="J23" s="89">
        <f t="shared" si="18"/>
        <v>7767.4</v>
      </c>
      <c r="K23" s="89">
        <f t="shared" si="18"/>
        <v>1258.0999999999999</v>
      </c>
      <c r="L23" s="89">
        <f t="shared" si="18"/>
        <v>3325.76</v>
      </c>
      <c r="M23" s="89">
        <f t="shared" si="18"/>
        <v>7756.46</v>
      </c>
      <c r="N23" s="89">
        <f t="shared" si="18"/>
        <v>0</v>
      </c>
      <c r="O23" s="89">
        <f t="shared" si="18"/>
        <v>75</v>
      </c>
      <c r="P23" s="89">
        <f t="shared" si="18"/>
        <v>0</v>
      </c>
      <c r="Q23" s="89">
        <f t="shared" si="18"/>
        <v>7425.84</v>
      </c>
      <c r="R23" s="89">
        <f t="shared" si="18"/>
        <v>16781.96</v>
      </c>
      <c r="S23" s="89">
        <f t="shared" si="18"/>
        <v>101974.16</v>
      </c>
    </row>
    <row r="24" spans="1:19" s="11" customFormat="1" ht="36" customHeight="1" x14ac:dyDescent="0.2">
      <c r="A24" s="199" t="s">
        <v>43</v>
      </c>
      <c r="B24" s="200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200"/>
      <c r="P24" s="200"/>
      <c r="Q24" s="200"/>
      <c r="R24" s="200"/>
      <c r="S24" s="201"/>
    </row>
    <row r="25" spans="1:19" s="77" customFormat="1" ht="21" x14ac:dyDescent="0.35">
      <c r="A25" s="117">
        <v>8</v>
      </c>
      <c r="B25" s="39" t="s">
        <v>73</v>
      </c>
      <c r="C25" s="39" t="s">
        <v>40</v>
      </c>
      <c r="D25" s="39" t="s">
        <v>43</v>
      </c>
      <c r="E25" s="39" t="s">
        <v>79</v>
      </c>
      <c r="F25" s="40" t="s">
        <v>24</v>
      </c>
      <c r="G25" s="54">
        <v>62000</v>
      </c>
      <c r="H25" s="41">
        <v>3863.01</v>
      </c>
      <c r="I25" s="149">
        <f>G25*2.87/100</f>
        <v>1779.4</v>
      </c>
      <c r="J25" s="149">
        <f>G25*7.1/100</f>
        <v>4402</v>
      </c>
      <c r="K25" s="149">
        <f>G25*1.15%</f>
        <v>713</v>
      </c>
      <c r="L25" s="149">
        <f>G25*3.04%</f>
        <v>1884.8</v>
      </c>
      <c r="M25" s="149">
        <f t="shared" ref="M25" si="19">+G25*7.09%</f>
        <v>4395.8</v>
      </c>
      <c r="N25" s="149">
        <v>0</v>
      </c>
      <c r="O25" s="149">
        <v>25</v>
      </c>
      <c r="P25" s="149">
        <v>8588.6200000000008</v>
      </c>
      <c r="Q25" s="149">
        <f>H25+I25+L25+N25+P25+O25</f>
        <v>16140.830000000002</v>
      </c>
      <c r="R25" s="149">
        <f>+J25+K25+M25</f>
        <v>9510.7999999999993</v>
      </c>
      <c r="S25" s="158">
        <f>G25-Q25</f>
        <v>45859.17</v>
      </c>
    </row>
    <row r="26" spans="1:19" s="77" customFormat="1" ht="21" x14ac:dyDescent="0.35">
      <c r="A26" s="117">
        <v>9</v>
      </c>
      <c r="B26" s="39" t="s">
        <v>74</v>
      </c>
      <c r="C26" s="39" t="s">
        <v>40</v>
      </c>
      <c r="D26" s="39" t="s">
        <v>43</v>
      </c>
      <c r="E26" s="39" t="s">
        <v>80</v>
      </c>
      <c r="F26" s="40" t="s">
        <v>24</v>
      </c>
      <c r="G26" s="54">
        <v>20000</v>
      </c>
      <c r="H26" s="41"/>
      <c r="I26" s="149">
        <f t="shared" ref="I26:I30" si="20">G26*2.87/100</f>
        <v>574</v>
      </c>
      <c r="J26" s="149">
        <f t="shared" ref="J26:J30" si="21">G26*7.1/100</f>
        <v>1420</v>
      </c>
      <c r="K26" s="149">
        <f t="shared" ref="K26:K30" si="22">G26*1.15%</f>
        <v>230</v>
      </c>
      <c r="L26" s="149">
        <f t="shared" ref="L26:L30" si="23">G26*3.04%</f>
        <v>608</v>
      </c>
      <c r="M26" s="149">
        <f t="shared" ref="M26:M30" si="24">+G26*7.09%</f>
        <v>1418</v>
      </c>
      <c r="N26" s="149">
        <v>0</v>
      </c>
      <c r="O26" s="149">
        <v>25</v>
      </c>
      <c r="P26" s="149"/>
      <c r="Q26" s="149">
        <f t="shared" ref="Q26:Q30" si="25">H26+I26+L26+N26+P26+O26</f>
        <v>1207</v>
      </c>
      <c r="R26" s="149">
        <f t="shared" ref="R26:R30" si="26">+J26+K26+M26</f>
        <v>3068</v>
      </c>
      <c r="S26" s="158">
        <f t="shared" ref="S26:S30" si="27">G26-Q26</f>
        <v>18793</v>
      </c>
    </row>
    <row r="27" spans="1:19" s="77" customFormat="1" ht="21" x14ac:dyDescent="0.35">
      <c r="A27" s="117">
        <v>10</v>
      </c>
      <c r="B27" s="39" t="s">
        <v>75</v>
      </c>
      <c r="C27" s="39" t="s">
        <v>41</v>
      </c>
      <c r="D27" s="39" t="s">
        <v>43</v>
      </c>
      <c r="E27" s="39" t="s">
        <v>80</v>
      </c>
      <c r="F27" s="40" t="s">
        <v>24</v>
      </c>
      <c r="G27" s="54">
        <v>15000</v>
      </c>
      <c r="H27" s="41"/>
      <c r="I27" s="149">
        <f t="shared" si="20"/>
        <v>430.5</v>
      </c>
      <c r="J27" s="149">
        <f t="shared" si="21"/>
        <v>1065</v>
      </c>
      <c r="K27" s="149">
        <f t="shared" si="22"/>
        <v>172.5</v>
      </c>
      <c r="L27" s="149">
        <f t="shared" si="23"/>
        <v>456</v>
      </c>
      <c r="M27" s="149">
        <f t="shared" si="24"/>
        <v>1063.5</v>
      </c>
      <c r="N27" s="149">
        <v>0</v>
      </c>
      <c r="O27" s="149">
        <v>25</v>
      </c>
      <c r="P27" s="149"/>
      <c r="Q27" s="149">
        <f t="shared" si="25"/>
        <v>911.5</v>
      </c>
      <c r="R27" s="149">
        <f t="shared" si="26"/>
        <v>2301</v>
      </c>
      <c r="S27" s="158">
        <f t="shared" si="27"/>
        <v>14088.5</v>
      </c>
    </row>
    <row r="28" spans="1:19" s="77" customFormat="1" ht="21" x14ac:dyDescent="0.35">
      <c r="A28" s="117">
        <v>11</v>
      </c>
      <c r="B28" s="39" t="s">
        <v>76</v>
      </c>
      <c r="C28" s="39" t="s">
        <v>41</v>
      </c>
      <c r="D28" s="39" t="s">
        <v>43</v>
      </c>
      <c r="E28" s="39" t="s">
        <v>72</v>
      </c>
      <c r="F28" s="40" t="s">
        <v>24</v>
      </c>
      <c r="G28" s="54">
        <v>10000</v>
      </c>
      <c r="H28" s="41"/>
      <c r="I28" s="149">
        <f t="shared" si="20"/>
        <v>287</v>
      </c>
      <c r="J28" s="149">
        <f t="shared" si="21"/>
        <v>710</v>
      </c>
      <c r="K28" s="149">
        <f t="shared" si="22"/>
        <v>115</v>
      </c>
      <c r="L28" s="149">
        <f t="shared" si="23"/>
        <v>304</v>
      </c>
      <c r="M28" s="149">
        <f t="shared" si="24"/>
        <v>709</v>
      </c>
      <c r="N28" s="149">
        <v>0</v>
      </c>
      <c r="O28" s="149">
        <v>25</v>
      </c>
      <c r="P28" s="149"/>
      <c r="Q28" s="149">
        <f t="shared" si="25"/>
        <v>616</v>
      </c>
      <c r="R28" s="149">
        <f t="shared" si="26"/>
        <v>1534</v>
      </c>
      <c r="S28" s="158">
        <f t="shared" si="27"/>
        <v>9384</v>
      </c>
    </row>
    <row r="29" spans="1:19" s="77" customFormat="1" ht="21" x14ac:dyDescent="0.35">
      <c r="A29" s="117">
        <v>12</v>
      </c>
      <c r="B29" s="39" t="s">
        <v>77</v>
      </c>
      <c r="C29" s="39" t="s">
        <v>40</v>
      </c>
      <c r="D29" s="39" t="s">
        <v>43</v>
      </c>
      <c r="E29" s="39" t="s">
        <v>80</v>
      </c>
      <c r="F29" s="40" t="s">
        <v>24</v>
      </c>
      <c r="G29" s="54">
        <v>35000</v>
      </c>
      <c r="H29" s="41"/>
      <c r="I29" s="149">
        <f t="shared" si="20"/>
        <v>1004.5</v>
      </c>
      <c r="J29" s="149">
        <f t="shared" si="21"/>
        <v>2485</v>
      </c>
      <c r="K29" s="149">
        <f t="shared" si="22"/>
        <v>402.5</v>
      </c>
      <c r="L29" s="149">
        <f t="shared" si="23"/>
        <v>1064</v>
      </c>
      <c r="M29" s="149">
        <f t="shared" si="24"/>
        <v>2481.5</v>
      </c>
      <c r="N29" s="149">
        <v>0</v>
      </c>
      <c r="O29" s="149">
        <v>25</v>
      </c>
      <c r="P29" s="149"/>
      <c r="Q29" s="149">
        <f t="shared" si="25"/>
        <v>2093.5</v>
      </c>
      <c r="R29" s="149">
        <f t="shared" si="26"/>
        <v>5369</v>
      </c>
      <c r="S29" s="158">
        <f t="shared" si="27"/>
        <v>32906.5</v>
      </c>
    </row>
    <row r="30" spans="1:19" s="77" customFormat="1" ht="21" x14ac:dyDescent="0.35">
      <c r="A30" s="117">
        <v>13</v>
      </c>
      <c r="B30" s="39" t="s">
        <v>78</v>
      </c>
      <c r="C30" s="39" t="s">
        <v>40</v>
      </c>
      <c r="D30" s="39" t="s">
        <v>43</v>
      </c>
      <c r="E30" s="39" t="s">
        <v>72</v>
      </c>
      <c r="F30" s="40" t="s">
        <v>24</v>
      </c>
      <c r="G30" s="54">
        <v>35000</v>
      </c>
      <c r="H30" s="41"/>
      <c r="I30" s="149">
        <f t="shared" si="20"/>
        <v>1004.5</v>
      </c>
      <c r="J30" s="149">
        <f t="shared" si="21"/>
        <v>2485</v>
      </c>
      <c r="K30" s="149">
        <f t="shared" si="22"/>
        <v>402.5</v>
      </c>
      <c r="L30" s="149">
        <f t="shared" si="23"/>
        <v>1064</v>
      </c>
      <c r="M30" s="149">
        <f t="shared" si="24"/>
        <v>2481.5</v>
      </c>
      <c r="N30" s="149">
        <v>0</v>
      </c>
      <c r="O30" s="149">
        <v>25</v>
      </c>
      <c r="P30" s="149"/>
      <c r="Q30" s="149">
        <f t="shared" si="25"/>
        <v>2093.5</v>
      </c>
      <c r="R30" s="149">
        <f t="shared" si="26"/>
        <v>5369</v>
      </c>
      <c r="S30" s="158">
        <f t="shared" si="27"/>
        <v>32906.5</v>
      </c>
    </row>
    <row r="31" spans="1:19" s="11" customFormat="1" ht="26.25" customHeight="1" thickBot="1" x14ac:dyDescent="0.25">
      <c r="A31" s="207" t="s">
        <v>25</v>
      </c>
      <c r="B31" s="207"/>
      <c r="C31" s="207"/>
      <c r="D31" s="207"/>
      <c r="E31" s="207"/>
      <c r="F31" s="40"/>
      <c r="G31" s="88">
        <f>SUM(G25:G30)</f>
        <v>177000</v>
      </c>
      <c r="H31" s="88">
        <f t="shared" ref="H31:S31" si="28">SUM(H25:H30)</f>
        <v>3863.01</v>
      </c>
      <c r="I31" s="88">
        <f t="shared" si="28"/>
        <v>5079.8999999999996</v>
      </c>
      <c r="J31" s="88">
        <f t="shared" si="28"/>
        <v>12567</v>
      </c>
      <c r="K31" s="88">
        <f t="shared" si="28"/>
        <v>2035.5</v>
      </c>
      <c r="L31" s="88">
        <f t="shared" si="28"/>
        <v>5380.8</v>
      </c>
      <c r="M31" s="88">
        <f t="shared" si="28"/>
        <v>12549.3</v>
      </c>
      <c r="N31" s="88">
        <f t="shared" si="28"/>
        <v>0</v>
      </c>
      <c r="O31" s="88">
        <f>SUM(O25:O30)</f>
        <v>150</v>
      </c>
      <c r="P31" s="88">
        <f t="shared" si="28"/>
        <v>8588.6200000000008</v>
      </c>
      <c r="Q31" s="88">
        <f t="shared" si="28"/>
        <v>23062.33</v>
      </c>
      <c r="R31" s="88">
        <f t="shared" si="28"/>
        <v>27151.8</v>
      </c>
      <c r="S31" s="88">
        <f t="shared" si="28"/>
        <v>153937.66999999998</v>
      </c>
    </row>
    <row r="32" spans="1:19" s="11" customFormat="1" ht="30.75" customHeight="1" x14ac:dyDescent="0.2">
      <c r="A32" s="199" t="s">
        <v>21</v>
      </c>
      <c r="B32" s="200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1"/>
    </row>
    <row r="33" spans="1:19" s="11" customFormat="1" ht="22.5" customHeight="1" x14ac:dyDescent="0.35">
      <c r="A33" s="51">
        <v>14</v>
      </c>
      <c r="B33" s="39" t="s">
        <v>133</v>
      </c>
      <c r="C33" s="39" t="s">
        <v>41</v>
      </c>
      <c r="D33" s="39" t="s">
        <v>21</v>
      </c>
      <c r="E33" s="160" t="s">
        <v>54</v>
      </c>
      <c r="F33" s="40" t="s">
        <v>24</v>
      </c>
      <c r="G33" s="145">
        <v>40000</v>
      </c>
      <c r="H33" s="146">
        <v>442.65</v>
      </c>
      <c r="I33" s="149">
        <f t="shared" ref="I33" si="29">G33*2.87/100</f>
        <v>1148</v>
      </c>
      <c r="J33" s="149">
        <f t="shared" ref="J33" si="30">G33*7.1/100</f>
        <v>2840</v>
      </c>
      <c r="K33" s="149">
        <f>G33*1.15%</f>
        <v>460</v>
      </c>
      <c r="L33" s="149">
        <f>G33*3.04/100</f>
        <v>1216</v>
      </c>
      <c r="M33" s="149">
        <f t="shared" ref="M33" si="31">+G33*7.09%</f>
        <v>2836</v>
      </c>
      <c r="N33" s="149">
        <v>0</v>
      </c>
      <c r="O33" s="149">
        <v>25</v>
      </c>
      <c r="P33" s="149"/>
      <c r="Q33" s="149">
        <f>H33+I33+L33+N33+P33+O33</f>
        <v>2831.65</v>
      </c>
      <c r="R33" s="149">
        <f>J33+K33+M33+P33</f>
        <v>6136</v>
      </c>
      <c r="S33" s="158">
        <f>G33-Q33</f>
        <v>37168.35</v>
      </c>
    </row>
    <row r="34" spans="1:19" s="11" customFormat="1" ht="23.25" customHeight="1" thickBot="1" x14ac:dyDescent="0.25">
      <c r="A34" s="207" t="s">
        <v>25</v>
      </c>
      <c r="B34" s="207"/>
      <c r="C34" s="207"/>
      <c r="D34" s="207"/>
      <c r="E34" s="207"/>
      <c r="F34" s="115"/>
      <c r="G34" s="91">
        <f t="shared" ref="G34:S34" si="32">SUM(G33:G33)</f>
        <v>40000</v>
      </c>
      <c r="H34" s="91">
        <f t="shared" si="32"/>
        <v>442.65</v>
      </c>
      <c r="I34" s="91">
        <f t="shared" si="32"/>
        <v>1148</v>
      </c>
      <c r="J34" s="91">
        <f t="shared" si="32"/>
        <v>2840</v>
      </c>
      <c r="K34" s="91">
        <f t="shared" si="32"/>
        <v>460</v>
      </c>
      <c r="L34" s="91">
        <f t="shared" si="32"/>
        <v>1216</v>
      </c>
      <c r="M34" s="91">
        <f t="shared" si="32"/>
        <v>2836</v>
      </c>
      <c r="N34" s="119">
        <f t="shared" si="32"/>
        <v>0</v>
      </c>
      <c r="O34" s="119">
        <f t="shared" si="32"/>
        <v>25</v>
      </c>
      <c r="P34" s="91">
        <f t="shared" si="32"/>
        <v>0</v>
      </c>
      <c r="Q34" s="91">
        <f t="shared" si="32"/>
        <v>2831.65</v>
      </c>
      <c r="R34" s="91">
        <f t="shared" si="32"/>
        <v>6136</v>
      </c>
      <c r="S34" s="166">
        <f t="shared" si="32"/>
        <v>37168.35</v>
      </c>
    </row>
    <row r="35" spans="1:19" s="11" customFormat="1" ht="34.5" customHeight="1" x14ac:dyDescent="0.2">
      <c r="A35" s="199" t="s">
        <v>38</v>
      </c>
      <c r="B35" s="200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200"/>
      <c r="P35" s="200"/>
      <c r="Q35" s="200"/>
      <c r="R35" s="200"/>
      <c r="S35" s="201"/>
    </row>
    <row r="36" spans="1:19" s="11" customFormat="1" ht="21" x14ac:dyDescent="0.35">
      <c r="A36" s="51">
        <v>15</v>
      </c>
      <c r="B36" s="52" t="s">
        <v>110</v>
      </c>
      <c r="C36" s="52" t="s">
        <v>41</v>
      </c>
      <c r="D36" s="52" t="s">
        <v>112</v>
      </c>
      <c r="E36" s="52" t="s">
        <v>44</v>
      </c>
      <c r="F36" s="40" t="s">
        <v>24</v>
      </c>
      <c r="G36" s="149">
        <v>55000</v>
      </c>
      <c r="H36" s="43">
        <v>2559.6799999999998</v>
      </c>
      <c r="I36" s="149">
        <f>G36*2.87/100</f>
        <v>1578.5</v>
      </c>
      <c r="J36" s="149">
        <f>G36*7.1/100</f>
        <v>3905</v>
      </c>
      <c r="K36" s="149">
        <f>+G36*1.15%</f>
        <v>632.5</v>
      </c>
      <c r="L36" s="149">
        <f>G36*3.04/100</f>
        <v>1672</v>
      </c>
      <c r="M36" s="149">
        <f>+G36*7.09%</f>
        <v>3899.5000000000005</v>
      </c>
      <c r="N36" s="149">
        <v>0</v>
      </c>
      <c r="O36" s="149">
        <v>25</v>
      </c>
      <c r="P36" s="149"/>
      <c r="Q36" s="149">
        <f>H36+I36+L36+N36+P36+O36</f>
        <v>5835.18</v>
      </c>
      <c r="R36" s="149">
        <f>J36+K36+M36</f>
        <v>8437</v>
      </c>
      <c r="S36" s="158">
        <f>G36-Q36</f>
        <v>49164.82</v>
      </c>
    </row>
    <row r="37" spans="1:19" s="11" customFormat="1" ht="21" x14ac:dyDescent="0.35">
      <c r="A37" s="51">
        <v>16</v>
      </c>
      <c r="B37" s="52" t="s">
        <v>111</v>
      </c>
      <c r="C37" s="52" t="s">
        <v>40</v>
      </c>
      <c r="D37" s="52" t="s">
        <v>113</v>
      </c>
      <c r="E37" s="52" t="s">
        <v>114</v>
      </c>
      <c r="F37" s="40" t="s">
        <v>24</v>
      </c>
      <c r="G37" s="149">
        <v>15000</v>
      </c>
      <c r="H37" s="149"/>
      <c r="I37" s="149">
        <f t="shared" ref="I37:I40" si="33">G37*2.87/100</f>
        <v>430.5</v>
      </c>
      <c r="J37" s="149">
        <f t="shared" ref="J37:J40" si="34">G37*7.1/100</f>
        <v>1065</v>
      </c>
      <c r="K37" s="149">
        <f t="shared" ref="K37:K40" si="35">+G37*1.15%</f>
        <v>172.5</v>
      </c>
      <c r="L37" s="149">
        <f t="shared" ref="L37:L40" si="36">G37*3.04/100</f>
        <v>456</v>
      </c>
      <c r="M37" s="149">
        <f t="shared" ref="M37:M40" si="37">+G37*7.09%</f>
        <v>1063.5</v>
      </c>
      <c r="N37" s="149">
        <v>0</v>
      </c>
      <c r="O37" s="149">
        <v>25</v>
      </c>
      <c r="P37" s="149"/>
      <c r="Q37" s="149">
        <f t="shared" ref="Q37:Q40" si="38">H37+I37+L37+N37+P37+O37</f>
        <v>911.5</v>
      </c>
      <c r="R37" s="149">
        <f t="shared" ref="R37:R40" si="39">J37+K37+M37</f>
        <v>2301</v>
      </c>
      <c r="S37" s="158">
        <f t="shared" ref="S37:S40" si="40">G37-Q37</f>
        <v>14088.5</v>
      </c>
    </row>
    <row r="38" spans="1:19" s="11" customFormat="1" ht="21" x14ac:dyDescent="0.35">
      <c r="A38" s="51">
        <v>17</v>
      </c>
      <c r="B38" s="52" t="s">
        <v>158</v>
      </c>
      <c r="C38" s="52" t="s">
        <v>41</v>
      </c>
      <c r="D38" s="52" t="s">
        <v>162</v>
      </c>
      <c r="E38" s="52" t="s">
        <v>161</v>
      </c>
      <c r="F38" s="40" t="s">
        <v>24</v>
      </c>
      <c r="G38" s="149">
        <v>33000</v>
      </c>
      <c r="H38" s="149"/>
      <c r="I38" s="149">
        <f t="shared" si="33"/>
        <v>947.1</v>
      </c>
      <c r="J38" s="149">
        <f t="shared" si="34"/>
        <v>2343</v>
      </c>
      <c r="K38" s="149">
        <f t="shared" si="35"/>
        <v>379.5</v>
      </c>
      <c r="L38" s="149">
        <f t="shared" si="36"/>
        <v>1003.2</v>
      </c>
      <c r="M38" s="149">
        <f t="shared" si="37"/>
        <v>2339.7000000000003</v>
      </c>
      <c r="N38" s="149">
        <v>0</v>
      </c>
      <c r="O38" s="149">
        <v>25</v>
      </c>
      <c r="P38" s="149">
        <v>2290.12</v>
      </c>
      <c r="Q38" s="149">
        <f>H38+I38+L38+N38+P38+O38</f>
        <v>4265.42</v>
      </c>
      <c r="R38" s="149">
        <f t="shared" si="39"/>
        <v>5062.2000000000007</v>
      </c>
      <c r="S38" s="158">
        <f>G38-Q38</f>
        <v>28734.58</v>
      </c>
    </row>
    <row r="39" spans="1:19" s="11" customFormat="1" ht="21" x14ac:dyDescent="0.35">
      <c r="A39" s="51">
        <v>18</v>
      </c>
      <c r="B39" s="52" t="s">
        <v>159</v>
      </c>
      <c r="C39" s="52" t="s">
        <v>40</v>
      </c>
      <c r="D39" s="52" t="s">
        <v>162</v>
      </c>
      <c r="E39" s="52" t="s">
        <v>161</v>
      </c>
      <c r="F39" s="40" t="s">
        <v>24</v>
      </c>
      <c r="G39" s="149">
        <v>26250</v>
      </c>
      <c r="H39" s="149"/>
      <c r="I39" s="149">
        <f t="shared" si="33"/>
        <v>753.375</v>
      </c>
      <c r="J39" s="149">
        <f t="shared" si="34"/>
        <v>1863.75</v>
      </c>
      <c r="K39" s="149">
        <f t="shared" si="35"/>
        <v>301.875</v>
      </c>
      <c r="L39" s="149">
        <f t="shared" si="36"/>
        <v>798</v>
      </c>
      <c r="M39" s="149">
        <f t="shared" si="37"/>
        <v>1861.1250000000002</v>
      </c>
      <c r="N39" s="149">
        <v>0</v>
      </c>
      <c r="O39" s="149">
        <v>25</v>
      </c>
      <c r="P39" s="149"/>
      <c r="Q39" s="149">
        <f t="shared" si="38"/>
        <v>1576.375</v>
      </c>
      <c r="R39" s="149">
        <f t="shared" si="39"/>
        <v>4026.75</v>
      </c>
      <c r="S39" s="158">
        <f t="shared" si="40"/>
        <v>24673.625</v>
      </c>
    </row>
    <row r="40" spans="1:19" s="11" customFormat="1" ht="21" x14ac:dyDescent="0.35">
      <c r="A40" s="51">
        <v>19</v>
      </c>
      <c r="B40" s="52" t="s">
        <v>160</v>
      </c>
      <c r="C40" s="52" t="s">
        <v>41</v>
      </c>
      <c r="D40" s="52" t="s">
        <v>162</v>
      </c>
      <c r="E40" s="52" t="s">
        <v>72</v>
      </c>
      <c r="F40" s="40" t="s">
        <v>24</v>
      </c>
      <c r="G40" s="149">
        <v>35000</v>
      </c>
      <c r="H40" s="149"/>
      <c r="I40" s="149">
        <f t="shared" si="33"/>
        <v>1004.5</v>
      </c>
      <c r="J40" s="149">
        <f t="shared" si="34"/>
        <v>2485</v>
      </c>
      <c r="K40" s="149">
        <f t="shared" si="35"/>
        <v>402.5</v>
      </c>
      <c r="L40" s="149">
        <f t="shared" si="36"/>
        <v>1064</v>
      </c>
      <c r="M40" s="149">
        <f t="shared" si="37"/>
        <v>2481.5</v>
      </c>
      <c r="N40" s="149">
        <v>0</v>
      </c>
      <c r="O40" s="149">
        <v>25</v>
      </c>
      <c r="P40" s="149"/>
      <c r="Q40" s="149">
        <f t="shared" si="38"/>
        <v>2093.5</v>
      </c>
      <c r="R40" s="149">
        <f t="shared" si="39"/>
        <v>5369</v>
      </c>
      <c r="S40" s="158">
        <f t="shared" si="40"/>
        <v>32906.5</v>
      </c>
    </row>
    <row r="41" spans="1:19" s="11" customFormat="1" ht="21.75" thickBot="1" x14ac:dyDescent="0.25">
      <c r="A41" s="207" t="s">
        <v>25</v>
      </c>
      <c r="B41" s="207"/>
      <c r="C41" s="207"/>
      <c r="D41" s="207"/>
      <c r="E41" s="207"/>
      <c r="F41" s="40"/>
      <c r="G41" s="88">
        <f>SUM(G36:G40)</f>
        <v>164250</v>
      </c>
      <c r="H41" s="88">
        <f>SUM(H36:H40)</f>
        <v>2559.6799999999998</v>
      </c>
      <c r="I41" s="88">
        <f>SUM(I36:I40)</f>
        <v>4713.9750000000004</v>
      </c>
      <c r="J41" s="88">
        <f>SUM(J36:J40)</f>
        <v>11661.75</v>
      </c>
      <c r="K41" s="88">
        <f t="shared" ref="K41:M41" si="41">SUM(K36:K40)</f>
        <v>1888.875</v>
      </c>
      <c r="L41" s="88">
        <f t="shared" si="41"/>
        <v>4993.2</v>
      </c>
      <c r="M41" s="88">
        <f t="shared" si="41"/>
        <v>11645.325000000001</v>
      </c>
      <c r="N41" s="88">
        <f t="shared" ref="N41:S41" si="42">SUM(N36:N40)</f>
        <v>0</v>
      </c>
      <c r="O41" s="88">
        <f t="shared" si="42"/>
        <v>125</v>
      </c>
      <c r="P41" s="88">
        <f t="shared" si="42"/>
        <v>2290.12</v>
      </c>
      <c r="Q41" s="88">
        <f t="shared" si="42"/>
        <v>14681.975</v>
      </c>
      <c r="R41" s="88">
        <f t="shared" si="42"/>
        <v>25195.95</v>
      </c>
      <c r="S41" s="88">
        <f t="shared" si="42"/>
        <v>149568.02499999999</v>
      </c>
    </row>
    <row r="42" spans="1:19" s="11" customFormat="1" ht="35.25" customHeight="1" x14ac:dyDescent="0.2">
      <c r="A42" s="199" t="s">
        <v>22</v>
      </c>
      <c r="B42" s="200"/>
      <c r="C42" s="200"/>
      <c r="D42" s="200"/>
      <c r="E42" s="200"/>
      <c r="F42" s="200"/>
      <c r="G42" s="200"/>
      <c r="H42" s="200"/>
      <c r="I42" s="200"/>
      <c r="J42" s="200"/>
      <c r="K42" s="200"/>
      <c r="L42" s="200"/>
      <c r="M42" s="200"/>
      <c r="N42" s="200"/>
      <c r="O42" s="200"/>
      <c r="P42" s="200"/>
      <c r="Q42" s="200"/>
      <c r="R42" s="200"/>
      <c r="S42" s="201"/>
    </row>
    <row r="43" spans="1:19" s="11" customFormat="1" ht="21" x14ac:dyDescent="0.35">
      <c r="A43" s="51">
        <v>20</v>
      </c>
      <c r="B43" s="39" t="s">
        <v>64</v>
      </c>
      <c r="C43" s="39" t="s">
        <v>41</v>
      </c>
      <c r="D43" s="39" t="s">
        <v>22</v>
      </c>
      <c r="E43" s="39" t="s">
        <v>42</v>
      </c>
      <c r="F43" s="40" t="s">
        <v>24</v>
      </c>
      <c r="G43" s="149">
        <v>31500</v>
      </c>
      <c r="H43" s="149"/>
      <c r="I43" s="149">
        <f>+G43*2.87%</f>
        <v>904.05</v>
      </c>
      <c r="J43" s="149">
        <f>G43*7.1/100</f>
        <v>2236.5</v>
      </c>
      <c r="K43" s="149">
        <f>G43*1.15%</f>
        <v>362.25</v>
      </c>
      <c r="L43" s="149">
        <f>G43*3.04%</f>
        <v>957.6</v>
      </c>
      <c r="M43" s="149">
        <f>G43*7.09%</f>
        <v>2233.3500000000004</v>
      </c>
      <c r="N43" s="149">
        <v>0</v>
      </c>
      <c r="O43" s="149">
        <v>25</v>
      </c>
      <c r="P43" s="149">
        <v>1320</v>
      </c>
      <c r="Q43" s="149">
        <f>H43+I43+L43+N43+P43+O43</f>
        <v>3206.65</v>
      </c>
      <c r="R43" s="149">
        <f>J43+K43+M43</f>
        <v>4832.1000000000004</v>
      </c>
      <c r="S43" s="158">
        <f>G43-Q43</f>
        <v>28293.35</v>
      </c>
    </row>
    <row r="44" spans="1:19" s="11" customFormat="1" ht="21" x14ac:dyDescent="0.35">
      <c r="A44" s="51">
        <v>21</v>
      </c>
      <c r="B44" s="39" t="s">
        <v>65</v>
      </c>
      <c r="C44" s="39" t="s">
        <v>41</v>
      </c>
      <c r="D44" s="39" t="s">
        <v>22</v>
      </c>
      <c r="E44" s="39" t="s">
        <v>42</v>
      </c>
      <c r="F44" s="40" t="s">
        <v>24</v>
      </c>
      <c r="G44" s="45">
        <v>31500</v>
      </c>
      <c r="H44" s="41"/>
      <c r="I44" s="149">
        <f t="shared" ref="I44:I47" si="43">+G44*2.87%</f>
        <v>904.05</v>
      </c>
      <c r="J44" s="149">
        <f t="shared" ref="J44:J47" si="44">G44*7.1/100</f>
        <v>2236.5</v>
      </c>
      <c r="K44" s="149">
        <f t="shared" ref="K44:K50" si="45">G44*1.15%</f>
        <v>362.25</v>
      </c>
      <c r="L44" s="149">
        <f t="shared" ref="L44:L47" si="46">G44*3.04%</f>
        <v>957.6</v>
      </c>
      <c r="M44" s="149">
        <f t="shared" ref="M44:M47" si="47">G44*7.09%</f>
        <v>2233.3500000000004</v>
      </c>
      <c r="N44" s="149">
        <v>0</v>
      </c>
      <c r="O44" s="149">
        <v>25</v>
      </c>
      <c r="P44" s="49">
        <v>700</v>
      </c>
      <c r="Q44" s="149">
        <f t="shared" ref="Q44:Q50" si="48">H44+I44+L44+N44+P44+O44</f>
        <v>2586.65</v>
      </c>
      <c r="R44" s="149">
        <f t="shared" ref="R44:R47" si="49">J44+K44+M44</f>
        <v>4832.1000000000004</v>
      </c>
      <c r="S44" s="158">
        <f t="shared" ref="S44:S47" si="50">G44-Q44</f>
        <v>28913.35</v>
      </c>
    </row>
    <row r="45" spans="1:19" s="11" customFormat="1" ht="21" x14ac:dyDescent="0.35">
      <c r="A45" s="51">
        <v>22</v>
      </c>
      <c r="B45" s="39" t="s">
        <v>66</v>
      </c>
      <c r="C45" s="39" t="s">
        <v>41</v>
      </c>
      <c r="D45" s="39" t="s">
        <v>22</v>
      </c>
      <c r="E45" s="39" t="s">
        <v>42</v>
      </c>
      <c r="F45" s="40" t="s">
        <v>24</v>
      </c>
      <c r="G45" s="45">
        <v>35000</v>
      </c>
      <c r="H45" s="41"/>
      <c r="I45" s="149">
        <f t="shared" si="43"/>
        <v>1004.5</v>
      </c>
      <c r="J45" s="149">
        <f t="shared" si="44"/>
        <v>2485</v>
      </c>
      <c r="K45" s="149">
        <f t="shared" si="45"/>
        <v>402.5</v>
      </c>
      <c r="L45" s="149">
        <f t="shared" si="46"/>
        <v>1064</v>
      </c>
      <c r="M45" s="149">
        <f t="shared" si="47"/>
        <v>2481.5</v>
      </c>
      <c r="N45" s="149">
        <v>0</v>
      </c>
      <c r="O45" s="149">
        <v>25</v>
      </c>
      <c r="P45" s="49">
        <v>0</v>
      </c>
      <c r="Q45" s="149">
        <f t="shared" si="48"/>
        <v>2093.5</v>
      </c>
      <c r="R45" s="149">
        <f t="shared" si="49"/>
        <v>5369</v>
      </c>
      <c r="S45" s="158">
        <f t="shared" si="50"/>
        <v>32906.5</v>
      </c>
    </row>
    <row r="46" spans="1:19" s="11" customFormat="1" ht="21" x14ac:dyDescent="0.35">
      <c r="A46" s="51">
        <v>23</v>
      </c>
      <c r="B46" s="39" t="s">
        <v>67</v>
      </c>
      <c r="C46" s="39" t="s">
        <v>41</v>
      </c>
      <c r="D46" s="39" t="s">
        <v>22</v>
      </c>
      <c r="E46" s="39" t="s">
        <v>42</v>
      </c>
      <c r="F46" s="40" t="s">
        <v>24</v>
      </c>
      <c r="G46" s="45">
        <v>40000</v>
      </c>
      <c r="H46" s="46">
        <v>442.65</v>
      </c>
      <c r="I46" s="149">
        <f t="shared" si="43"/>
        <v>1148</v>
      </c>
      <c r="J46" s="149">
        <f t="shared" si="44"/>
        <v>2840</v>
      </c>
      <c r="K46" s="149">
        <f t="shared" si="45"/>
        <v>460</v>
      </c>
      <c r="L46" s="149">
        <f t="shared" si="46"/>
        <v>1216</v>
      </c>
      <c r="M46" s="149">
        <f t="shared" si="47"/>
        <v>2836</v>
      </c>
      <c r="N46" s="149">
        <v>0</v>
      </c>
      <c r="O46" s="149">
        <v>25</v>
      </c>
      <c r="P46" s="49">
        <v>0</v>
      </c>
      <c r="Q46" s="149">
        <f t="shared" si="48"/>
        <v>2831.65</v>
      </c>
      <c r="R46" s="149">
        <f t="shared" si="49"/>
        <v>6136</v>
      </c>
      <c r="S46" s="158">
        <f t="shared" si="50"/>
        <v>37168.35</v>
      </c>
    </row>
    <row r="47" spans="1:19" s="11" customFormat="1" ht="21" x14ac:dyDescent="0.35">
      <c r="A47" s="51">
        <v>24</v>
      </c>
      <c r="B47" s="39" t="s">
        <v>68</v>
      </c>
      <c r="C47" s="39" t="s">
        <v>41</v>
      </c>
      <c r="D47" s="39" t="s">
        <v>22</v>
      </c>
      <c r="E47" s="39" t="s">
        <v>42</v>
      </c>
      <c r="F47" s="40" t="s">
        <v>24</v>
      </c>
      <c r="G47" s="45">
        <v>31500</v>
      </c>
      <c r="H47" s="41"/>
      <c r="I47" s="149">
        <f t="shared" si="43"/>
        <v>904.05</v>
      </c>
      <c r="J47" s="149">
        <f t="shared" si="44"/>
        <v>2236.5</v>
      </c>
      <c r="K47" s="149">
        <f t="shared" si="45"/>
        <v>362.25</v>
      </c>
      <c r="L47" s="149">
        <f t="shared" si="46"/>
        <v>957.6</v>
      </c>
      <c r="M47" s="149">
        <f t="shared" si="47"/>
        <v>2233.3500000000004</v>
      </c>
      <c r="N47" s="149">
        <v>0</v>
      </c>
      <c r="O47" s="149">
        <v>25</v>
      </c>
      <c r="P47" s="49">
        <v>3059.6</v>
      </c>
      <c r="Q47" s="149">
        <f t="shared" si="48"/>
        <v>4946.25</v>
      </c>
      <c r="R47" s="149">
        <f t="shared" si="49"/>
        <v>4832.1000000000004</v>
      </c>
      <c r="S47" s="158">
        <f t="shared" si="50"/>
        <v>26553.75</v>
      </c>
    </row>
    <row r="48" spans="1:19" s="11" customFormat="1" ht="21" x14ac:dyDescent="0.35">
      <c r="A48" s="51">
        <v>25</v>
      </c>
      <c r="B48" s="39" t="s">
        <v>69</v>
      </c>
      <c r="C48" s="39" t="s">
        <v>41</v>
      </c>
      <c r="D48" s="39" t="s">
        <v>22</v>
      </c>
      <c r="E48" s="39" t="s">
        <v>72</v>
      </c>
      <c r="F48" s="40" t="s">
        <v>24</v>
      </c>
      <c r="G48" s="45">
        <v>15000</v>
      </c>
      <c r="H48" s="41"/>
      <c r="I48" s="149">
        <f t="shared" ref="I48:I50" si="51">+G48*2.87%</f>
        <v>430.5</v>
      </c>
      <c r="J48" s="149">
        <f t="shared" ref="J48:J50" si="52">G48*7.1/100</f>
        <v>1065</v>
      </c>
      <c r="K48" s="149">
        <f t="shared" si="45"/>
        <v>172.5</v>
      </c>
      <c r="L48" s="149">
        <f t="shared" ref="L48:L50" si="53">G48*3.04%</f>
        <v>456</v>
      </c>
      <c r="M48" s="149">
        <f t="shared" ref="M48:M50" si="54">G48*7.09%</f>
        <v>1063.5</v>
      </c>
      <c r="N48" s="149"/>
      <c r="O48" s="149">
        <v>25</v>
      </c>
      <c r="P48" s="49">
        <v>0</v>
      </c>
      <c r="Q48" s="149">
        <f t="shared" si="48"/>
        <v>911.5</v>
      </c>
      <c r="R48" s="149">
        <f t="shared" ref="R48:R50" si="55">J48+K48+M48</f>
        <v>2301</v>
      </c>
      <c r="S48" s="158">
        <f t="shared" ref="S48:S50" si="56">G48-Q48</f>
        <v>14088.5</v>
      </c>
    </row>
    <row r="49" spans="1:19" s="11" customFormat="1" ht="21" x14ac:dyDescent="0.35">
      <c r="A49" s="51">
        <v>26</v>
      </c>
      <c r="B49" s="39" t="s">
        <v>70</v>
      </c>
      <c r="C49" s="39" t="s">
        <v>41</v>
      </c>
      <c r="D49" s="39" t="s">
        <v>22</v>
      </c>
      <c r="E49" s="39" t="s">
        <v>42</v>
      </c>
      <c r="F49" s="40" t="s">
        <v>24</v>
      </c>
      <c r="G49" s="45">
        <v>31500</v>
      </c>
      <c r="H49" s="41"/>
      <c r="I49" s="149">
        <f t="shared" si="51"/>
        <v>904.05</v>
      </c>
      <c r="J49" s="149">
        <f t="shared" si="52"/>
        <v>2236.5</v>
      </c>
      <c r="K49" s="149">
        <f t="shared" si="45"/>
        <v>362.25</v>
      </c>
      <c r="L49" s="149">
        <f t="shared" si="53"/>
        <v>957.6</v>
      </c>
      <c r="M49" s="149">
        <f t="shared" si="54"/>
        <v>2233.3500000000004</v>
      </c>
      <c r="N49" s="149"/>
      <c r="O49" s="149">
        <v>25</v>
      </c>
      <c r="P49" s="49">
        <v>2000</v>
      </c>
      <c r="Q49" s="149">
        <f t="shared" si="48"/>
        <v>3886.65</v>
      </c>
      <c r="R49" s="149">
        <f t="shared" si="55"/>
        <v>4832.1000000000004</v>
      </c>
      <c r="S49" s="158">
        <f t="shared" si="56"/>
        <v>27613.35</v>
      </c>
    </row>
    <row r="50" spans="1:19" s="11" customFormat="1" ht="21" x14ac:dyDescent="0.35">
      <c r="A50" s="51">
        <v>27</v>
      </c>
      <c r="B50" s="39" t="s">
        <v>71</v>
      </c>
      <c r="C50" s="39" t="s">
        <v>41</v>
      </c>
      <c r="D50" s="39" t="s">
        <v>22</v>
      </c>
      <c r="E50" s="39" t="s">
        <v>72</v>
      </c>
      <c r="F50" s="40" t="s">
        <v>24</v>
      </c>
      <c r="G50" s="45">
        <v>35000</v>
      </c>
      <c r="H50" s="41"/>
      <c r="I50" s="149">
        <f t="shared" si="51"/>
        <v>1004.5</v>
      </c>
      <c r="J50" s="149">
        <f t="shared" si="52"/>
        <v>2485</v>
      </c>
      <c r="K50" s="149">
        <f t="shared" si="45"/>
        <v>402.5</v>
      </c>
      <c r="L50" s="149">
        <f t="shared" si="53"/>
        <v>1064</v>
      </c>
      <c r="M50" s="149">
        <f t="shared" si="54"/>
        <v>2481.5</v>
      </c>
      <c r="N50" s="149"/>
      <c r="O50" s="149">
        <v>25</v>
      </c>
      <c r="P50" s="49">
        <v>0</v>
      </c>
      <c r="Q50" s="149">
        <f t="shared" si="48"/>
        <v>2093.5</v>
      </c>
      <c r="R50" s="149">
        <f t="shared" si="55"/>
        <v>5369</v>
      </c>
      <c r="S50" s="158">
        <f t="shared" si="56"/>
        <v>32906.5</v>
      </c>
    </row>
    <row r="51" spans="1:19" s="11" customFormat="1" ht="24.75" customHeight="1" thickBot="1" x14ac:dyDescent="0.25">
      <c r="A51" s="207" t="s">
        <v>25</v>
      </c>
      <c r="B51" s="207"/>
      <c r="C51" s="207"/>
      <c r="D51" s="207"/>
      <c r="E51" s="207"/>
      <c r="F51" s="40"/>
      <c r="G51" s="88">
        <f>SUM(G43:G50)</f>
        <v>251000</v>
      </c>
      <c r="H51" s="88">
        <f t="shared" ref="H51:S51" si="57">SUM(H43:H50)</f>
        <v>442.65</v>
      </c>
      <c r="I51" s="88">
        <f t="shared" si="57"/>
        <v>7203.7</v>
      </c>
      <c r="J51" s="88">
        <f t="shared" si="57"/>
        <v>17821</v>
      </c>
      <c r="K51" s="88">
        <f t="shared" si="57"/>
        <v>2886.5</v>
      </c>
      <c r="L51" s="88">
        <f t="shared" si="57"/>
        <v>7630.4000000000005</v>
      </c>
      <c r="M51" s="88">
        <f t="shared" si="57"/>
        <v>17795.900000000001</v>
      </c>
      <c r="N51" s="88">
        <f t="shared" si="57"/>
        <v>0</v>
      </c>
      <c r="O51" s="88">
        <f>SUM(O43:O50)</f>
        <v>200</v>
      </c>
      <c r="P51" s="88">
        <f t="shared" si="57"/>
        <v>7079.6</v>
      </c>
      <c r="Q51" s="88">
        <f t="shared" si="57"/>
        <v>22556.350000000002</v>
      </c>
      <c r="R51" s="88">
        <f t="shared" si="57"/>
        <v>38503.4</v>
      </c>
      <c r="S51" s="88">
        <f t="shared" si="57"/>
        <v>228443.65</v>
      </c>
    </row>
    <row r="52" spans="1:19" s="11" customFormat="1" ht="36.75" customHeight="1" x14ac:dyDescent="0.2">
      <c r="A52" s="199" t="s">
        <v>62</v>
      </c>
      <c r="B52" s="200"/>
      <c r="C52" s="200"/>
      <c r="D52" s="200"/>
      <c r="E52" s="200"/>
      <c r="F52" s="200"/>
      <c r="G52" s="200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1"/>
    </row>
    <row r="53" spans="1:19" s="11" customFormat="1" ht="23.25" customHeight="1" x14ac:dyDescent="0.35">
      <c r="A53" s="51">
        <v>28</v>
      </c>
      <c r="B53" s="50" t="s">
        <v>171</v>
      </c>
      <c r="C53" s="50" t="s">
        <v>41</v>
      </c>
      <c r="D53" s="39" t="s">
        <v>62</v>
      </c>
      <c r="E53" s="57" t="s">
        <v>123</v>
      </c>
      <c r="F53" s="51" t="s">
        <v>24</v>
      </c>
      <c r="G53" s="149">
        <v>31500</v>
      </c>
      <c r="H53" s="149"/>
      <c r="I53" s="149">
        <f t="shared" ref="I53" si="58">G53*2.87/100</f>
        <v>904.05</v>
      </c>
      <c r="J53" s="149">
        <f t="shared" ref="J53" si="59">G53*7.1/100</f>
        <v>2236.5</v>
      </c>
      <c r="K53" s="149">
        <f>G53*1.15%</f>
        <v>362.25</v>
      </c>
      <c r="L53" s="149">
        <f>G53*3.04%</f>
        <v>957.6</v>
      </c>
      <c r="M53" s="149">
        <f>G53*7.09%</f>
        <v>2233.3500000000004</v>
      </c>
      <c r="N53" s="149"/>
      <c r="O53" s="149">
        <v>25</v>
      </c>
      <c r="P53" s="149"/>
      <c r="Q53" s="149">
        <f>H53+I53+L53+N53+P53+O53</f>
        <v>1886.65</v>
      </c>
      <c r="R53" s="149">
        <f>J53+K53+M53</f>
        <v>4832.1000000000004</v>
      </c>
      <c r="S53" s="158">
        <f>G53-Q53</f>
        <v>29613.35</v>
      </c>
    </row>
    <row r="54" spans="1:19" s="11" customFormat="1" ht="23.25" customHeight="1" x14ac:dyDescent="0.35">
      <c r="A54" s="51">
        <v>29</v>
      </c>
      <c r="B54" s="50" t="s">
        <v>187</v>
      </c>
      <c r="C54" s="50" t="s">
        <v>41</v>
      </c>
      <c r="D54" s="39" t="s">
        <v>62</v>
      </c>
      <c r="E54" s="57" t="s">
        <v>123</v>
      </c>
      <c r="F54" s="51" t="s">
        <v>24</v>
      </c>
      <c r="G54" s="149">
        <v>20000</v>
      </c>
      <c r="H54" s="149"/>
      <c r="I54" s="149">
        <f t="shared" ref="I54:I55" si="60">G54*2.87/100</f>
        <v>574</v>
      </c>
      <c r="J54" s="149">
        <f t="shared" ref="J54:J55" si="61">G54*7.1/100</f>
        <v>1420</v>
      </c>
      <c r="K54" s="149">
        <f t="shared" ref="K54:K55" si="62">G54*1.15%</f>
        <v>230</v>
      </c>
      <c r="L54" s="149">
        <f t="shared" ref="L54:L55" si="63">G54*3.04%</f>
        <v>608</v>
      </c>
      <c r="M54" s="149">
        <f t="shared" ref="M54:M55" si="64">G54*7.09%</f>
        <v>1418</v>
      </c>
      <c r="N54" s="149"/>
      <c r="O54" s="149">
        <v>25</v>
      </c>
      <c r="P54" s="149"/>
      <c r="Q54" s="149">
        <f t="shared" ref="Q54:Q55" si="65">H54+I54+L54+N54+P54+O54</f>
        <v>1207</v>
      </c>
      <c r="R54" s="149">
        <f t="shared" ref="R54:R55" si="66">J54+K54+M54</f>
        <v>3068</v>
      </c>
      <c r="S54" s="158">
        <f t="shared" ref="S54:S55" si="67">G54-Q54</f>
        <v>18793</v>
      </c>
    </row>
    <row r="55" spans="1:19" s="11" customFormat="1" ht="23.25" customHeight="1" x14ac:dyDescent="0.35">
      <c r="A55" s="51">
        <v>30</v>
      </c>
      <c r="B55" s="50" t="s">
        <v>188</v>
      </c>
      <c r="C55" s="50" t="s">
        <v>41</v>
      </c>
      <c r="D55" s="39" t="s">
        <v>62</v>
      </c>
      <c r="E55" s="57" t="s">
        <v>123</v>
      </c>
      <c r="F55" s="51" t="s">
        <v>24</v>
      </c>
      <c r="G55" s="149">
        <v>26250</v>
      </c>
      <c r="H55" s="149"/>
      <c r="I55" s="149">
        <f t="shared" si="60"/>
        <v>753.375</v>
      </c>
      <c r="J55" s="149">
        <f t="shared" si="61"/>
        <v>1863.75</v>
      </c>
      <c r="K55" s="149">
        <f t="shared" si="62"/>
        <v>301.875</v>
      </c>
      <c r="L55" s="149">
        <f t="shared" si="63"/>
        <v>798</v>
      </c>
      <c r="M55" s="149">
        <f t="shared" si="64"/>
        <v>1861.1250000000002</v>
      </c>
      <c r="N55" s="149"/>
      <c r="O55" s="149">
        <v>25</v>
      </c>
      <c r="P55" s="149">
        <v>1500</v>
      </c>
      <c r="Q55" s="149">
        <f t="shared" si="65"/>
        <v>3076.375</v>
      </c>
      <c r="R55" s="149">
        <f t="shared" si="66"/>
        <v>4026.75</v>
      </c>
      <c r="S55" s="158">
        <f t="shared" si="67"/>
        <v>23173.625</v>
      </c>
    </row>
    <row r="56" spans="1:19" s="11" customFormat="1" ht="27.75" customHeight="1" thickBot="1" x14ac:dyDescent="0.25">
      <c r="A56" s="207" t="s">
        <v>25</v>
      </c>
      <c r="B56" s="207"/>
      <c r="C56" s="207"/>
      <c r="D56" s="207"/>
      <c r="E56" s="207"/>
      <c r="F56" s="40"/>
      <c r="G56" s="88">
        <f>SUM(G53:G55)</f>
        <v>77750</v>
      </c>
      <c r="H56" s="88">
        <f t="shared" ref="H56:S56" si="68">SUM(H53:H53)</f>
        <v>0</v>
      </c>
      <c r="I56" s="88">
        <f t="shared" si="68"/>
        <v>904.05</v>
      </c>
      <c r="J56" s="88">
        <f t="shared" si="68"/>
        <v>2236.5</v>
      </c>
      <c r="K56" s="88">
        <f t="shared" si="68"/>
        <v>362.25</v>
      </c>
      <c r="L56" s="88">
        <f t="shared" si="68"/>
        <v>957.6</v>
      </c>
      <c r="M56" s="88">
        <f t="shared" si="68"/>
        <v>2233.3500000000004</v>
      </c>
      <c r="N56" s="88">
        <f t="shared" si="68"/>
        <v>0</v>
      </c>
      <c r="O56" s="88">
        <f t="shared" si="68"/>
        <v>25</v>
      </c>
      <c r="P56" s="88">
        <f t="shared" si="68"/>
        <v>0</v>
      </c>
      <c r="Q56" s="88">
        <f t="shared" si="68"/>
        <v>1886.65</v>
      </c>
      <c r="R56" s="88">
        <f t="shared" si="68"/>
        <v>4832.1000000000004</v>
      </c>
      <c r="S56" s="165">
        <f t="shared" si="68"/>
        <v>29613.35</v>
      </c>
    </row>
    <row r="57" spans="1:19" s="11" customFormat="1" ht="41.25" customHeight="1" x14ac:dyDescent="0.2">
      <c r="A57" s="199" t="s">
        <v>52</v>
      </c>
      <c r="B57" s="200"/>
      <c r="C57" s="200"/>
      <c r="D57" s="200"/>
      <c r="E57" s="200"/>
      <c r="F57" s="200"/>
      <c r="G57" s="200"/>
      <c r="H57" s="200"/>
      <c r="I57" s="200"/>
      <c r="J57" s="200"/>
      <c r="K57" s="200"/>
      <c r="L57" s="200"/>
      <c r="M57" s="200"/>
      <c r="N57" s="200"/>
      <c r="O57" s="200"/>
      <c r="P57" s="200"/>
      <c r="Q57" s="200"/>
      <c r="R57" s="200"/>
      <c r="S57" s="201"/>
    </row>
    <row r="58" spans="1:19" s="11" customFormat="1" ht="21" x14ac:dyDescent="0.35">
      <c r="A58" s="51">
        <v>31</v>
      </c>
      <c r="B58" s="39" t="s">
        <v>125</v>
      </c>
      <c r="C58" s="39" t="s">
        <v>40</v>
      </c>
      <c r="D58" s="39" t="s">
        <v>45</v>
      </c>
      <c r="E58" s="121" t="s">
        <v>127</v>
      </c>
      <c r="F58" s="40" t="s">
        <v>24</v>
      </c>
      <c r="G58" s="45">
        <v>26250</v>
      </c>
      <c r="H58" s="149"/>
      <c r="I58" s="149">
        <f t="shared" ref="I58:I59" si="69">G58*2.87/100</f>
        <v>753.375</v>
      </c>
      <c r="J58" s="149">
        <f>G58*7.1/100</f>
        <v>1863.75</v>
      </c>
      <c r="K58" s="149">
        <f>G58*1.15%</f>
        <v>301.875</v>
      </c>
      <c r="L58" s="149">
        <f>+G58*3.04%</f>
        <v>798</v>
      </c>
      <c r="M58" s="149">
        <f t="shared" ref="M58:M59" si="70">+G58*7.09%</f>
        <v>1861.1250000000002</v>
      </c>
      <c r="N58" s="149"/>
      <c r="O58" s="149">
        <v>25</v>
      </c>
      <c r="P58" s="149">
        <v>100</v>
      </c>
      <c r="Q58" s="149">
        <f>H58+I58+L58+N58+P58+O58</f>
        <v>1676.375</v>
      </c>
      <c r="R58" s="149">
        <f>J58+K58+M58+P58</f>
        <v>4126.75</v>
      </c>
      <c r="S58" s="158">
        <f>G58-Q58</f>
        <v>24573.625</v>
      </c>
    </row>
    <row r="59" spans="1:19" s="11" customFormat="1" ht="21" x14ac:dyDescent="0.35">
      <c r="A59" s="51">
        <v>32</v>
      </c>
      <c r="B59" s="39" t="s">
        <v>126</v>
      </c>
      <c r="C59" s="39" t="s">
        <v>41</v>
      </c>
      <c r="D59" s="39" t="s">
        <v>45</v>
      </c>
      <c r="E59" s="121" t="s">
        <v>42</v>
      </c>
      <c r="F59" s="40" t="s">
        <v>24</v>
      </c>
      <c r="G59" s="145">
        <v>31500</v>
      </c>
      <c r="H59" s="41"/>
      <c r="I59" s="149">
        <f t="shared" si="69"/>
        <v>904.05</v>
      </c>
      <c r="J59" s="149">
        <f>G59*7.1/100</f>
        <v>2236.5</v>
      </c>
      <c r="K59" s="149">
        <f>G59*1.15%</f>
        <v>362.25</v>
      </c>
      <c r="L59" s="149">
        <f t="shared" ref="L59" si="71">+G59*3.04%</f>
        <v>957.6</v>
      </c>
      <c r="M59" s="149">
        <f t="shared" si="70"/>
        <v>2233.3500000000004</v>
      </c>
      <c r="N59" s="56"/>
      <c r="O59" s="149">
        <v>25</v>
      </c>
      <c r="P59" s="56"/>
      <c r="Q59" s="149">
        <f t="shared" ref="Q59" si="72">H59+I59+L59+N59+P59+O59</f>
        <v>1886.65</v>
      </c>
      <c r="R59" s="149">
        <f t="shared" ref="R59" si="73">J59+K59+M59+P59</f>
        <v>4832.1000000000004</v>
      </c>
      <c r="S59" s="158">
        <f t="shared" ref="S59" si="74">G59-Q59</f>
        <v>29613.35</v>
      </c>
    </row>
    <row r="60" spans="1:19" s="11" customFormat="1" ht="26.25" customHeight="1" thickBot="1" x14ac:dyDescent="0.25">
      <c r="A60" s="208" t="s">
        <v>25</v>
      </c>
      <c r="B60" s="209"/>
      <c r="C60" s="209"/>
      <c r="D60" s="209"/>
      <c r="E60" s="210"/>
      <c r="F60" s="47"/>
      <c r="G60" s="48">
        <f t="shared" ref="G60:S60" si="75">SUM(G58:G59)</f>
        <v>57750</v>
      </c>
      <c r="H60" s="48">
        <f t="shared" si="75"/>
        <v>0</v>
      </c>
      <c r="I60" s="48">
        <f t="shared" si="75"/>
        <v>1657.425</v>
      </c>
      <c r="J60" s="48">
        <f t="shared" si="75"/>
        <v>4100.25</v>
      </c>
      <c r="K60" s="48">
        <f t="shared" si="75"/>
        <v>664.125</v>
      </c>
      <c r="L60" s="48">
        <f t="shared" si="75"/>
        <v>1755.6</v>
      </c>
      <c r="M60" s="48">
        <f t="shared" si="75"/>
        <v>4094.4750000000004</v>
      </c>
      <c r="N60" s="48">
        <f t="shared" si="75"/>
        <v>0</v>
      </c>
      <c r="O60" s="48">
        <f t="shared" si="75"/>
        <v>50</v>
      </c>
      <c r="P60" s="48">
        <f t="shared" si="75"/>
        <v>100</v>
      </c>
      <c r="Q60" s="48">
        <f t="shared" si="75"/>
        <v>3563.0250000000001</v>
      </c>
      <c r="R60" s="48">
        <f t="shared" si="75"/>
        <v>8958.85</v>
      </c>
      <c r="S60" s="83">
        <f t="shared" si="75"/>
        <v>54186.974999999999</v>
      </c>
    </row>
    <row r="61" spans="1:19" s="11" customFormat="1" ht="36" customHeight="1" x14ac:dyDescent="0.2">
      <c r="A61" s="199" t="s">
        <v>23</v>
      </c>
      <c r="B61" s="200"/>
      <c r="C61" s="200"/>
      <c r="D61" s="200"/>
      <c r="E61" s="200"/>
      <c r="F61" s="200"/>
      <c r="G61" s="200"/>
      <c r="H61" s="200"/>
      <c r="I61" s="200"/>
      <c r="J61" s="200"/>
      <c r="K61" s="200"/>
      <c r="L61" s="200"/>
      <c r="M61" s="200"/>
      <c r="N61" s="200"/>
      <c r="O61" s="200"/>
      <c r="P61" s="200"/>
      <c r="Q61" s="200"/>
      <c r="R61" s="200"/>
      <c r="S61" s="201"/>
    </row>
    <row r="62" spans="1:19" s="11" customFormat="1" ht="42" x14ac:dyDescent="0.35">
      <c r="A62" s="51">
        <v>33</v>
      </c>
      <c r="B62" s="39" t="s">
        <v>128</v>
      </c>
      <c r="C62" s="39" t="s">
        <v>41</v>
      </c>
      <c r="D62" s="39" t="s">
        <v>23</v>
      </c>
      <c r="E62" s="39" t="s">
        <v>131</v>
      </c>
      <c r="F62" s="40" t="s">
        <v>24</v>
      </c>
      <c r="G62" s="149">
        <v>45000</v>
      </c>
      <c r="H62" s="149">
        <v>1148.32</v>
      </c>
      <c r="I62" s="149">
        <f>+G62*2.87%</f>
        <v>1291.5</v>
      </c>
      <c r="J62" s="149">
        <f>+G62*7.1%</f>
        <v>3194.9999999999995</v>
      </c>
      <c r="K62" s="149">
        <f>G62*1.15%</f>
        <v>517.5</v>
      </c>
      <c r="L62" s="149">
        <f>G62*3.04%</f>
        <v>1368</v>
      </c>
      <c r="M62" s="149">
        <f>G62*3.04%</f>
        <v>1368</v>
      </c>
      <c r="N62" s="149">
        <v>0</v>
      </c>
      <c r="O62" s="149">
        <v>25</v>
      </c>
      <c r="P62" s="149"/>
      <c r="Q62" s="149">
        <f>H62+I62+L62+N62+P62+O62</f>
        <v>3832.8199999999997</v>
      </c>
      <c r="R62" s="149">
        <f>J62+K62+M62</f>
        <v>5080.5</v>
      </c>
      <c r="S62" s="158">
        <f>G62-Q62</f>
        <v>41167.18</v>
      </c>
    </row>
    <row r="63" spans="1:19" s="11" customFormat="1" ht="23.25" customHeight="1" x14ac:dyDescent="0.35">
      <c r="A63" s="51">
        <v>34</v>
      </c>
      <c r="B63" s="39" t="s">
        <v>129</v>
      </c>
      <c r="C63" s="39" t="s">
        <v>40</v>
      </c>
      <c r="D63" s="39" t="s">
        <v>23</v>
      </c>
      <c r="E63" s="39" t="s">
        <v>132</v>
      </c>
      <c r="F63" s="40" t="s">
        <v>24</v>
      </c>
      <c r="G63" s="45">
        <v>42000</v>
      </c>
      <c r="H63" s="41">
        <v>724.92</v>
      </c>
      <c r="I63" s="149">
        <f t="shared" ref="I63:I64" si="76">+G63*2.87%</f>
        <v>1205.4000000000001</v>
      </c>
      <c r="J63" s="149">
        <f t="shared" ref="J63:J64" si="77">+G63*7.1%</f>
        <v>2981.9999999999995</v>
      </c>
      <c r="K63" s="149">
        <f t="shared" ref="K63:K64" si="78">G63*1.15%</f>
        <v>483</v>
      </c>
      <c r="L63" s="149">
        <f t="shared" ref="L63:L64" si="79">G63*3.04%</f>
        <v>1276.8</v>
      </c>
      <c r="M63" s="149">
        <f t="shared" ref="M63:M64" si="80">G63*3.04%</f>
        <v>1276.8</v>
      </c>
      <c r="N63" s="149">
        <v>0</v>
      </c>
      <c r="O63" s="149">
        <v>25</v>
      </c>
      <c r="P63" s="42">
        <v>100</v>
      </c>
      <c r="Q63" s="149">
        <f t="shared" ref="Q63:Q64" si="81">H63+I63+L63+N63+P63+O63</f>
        <v>3332.12</v>
      </c>
      <c r="R63" s="149">
        <f t="shared" ref="R63:R64" si="82">J63+K63+M63</f>
        <v>4741.7999999999993</v>
      </c>
      <c r="S63" s="158">
        <f t="shared" ref="S63:S64" si="83">G63-Q63</f>
        <v>38667.879999999997</v>
      </c>
    </row>
    <row r="64" spans="1:19" s="11" customFormat="1" ht="23.25" customHeight="1" x14ac:dyDescent="0.35">
      <c r="A64" s="51">
        <v>35</v>
      </c>
      <c r="B64" s="39" t="s">
        <v>130</v>
      </c>
      <c r="C64" s="39" t="s">
        <v>40</v>
      </c>
      <c r="D64" s="39" t="s">
        <v>23</v>
      </c>
      <c r="E64" s="39" t="s">
        <v>72</v>
      </c>
      <c r="F64" s="40" t="s">
        <v>24</v>
      </c>
      <c r="G64" s="45">
        <v>20000</v>
      </c>
      <c r="H64" s="41"/>
      <c r="I64" s="149">
        <f t="shared" si="76"/>
        <v>574</v>
      </c>
      <c r="J64" s="149">
        <f t="shared" si="77"/>
        <v>1419.9999999999998</v>
      </c>
      <c r="K64" s="149">
        <f t="shared" si="78"/>
        <v>230</v>
      </c>
      <c r="L64" s="149">
        <f t="shared" si="79"/>
        <v>608</v>
      </c>
      <c r="M64" s="149">
        <f t="shared" si="80"/>
        <v>608</v>
      </c>
      <c r="N64" s="149">
        <v>0</v>
      </c>
      <c r="O64" s="149">
        <v>25</v>
      </c>
      <c r="P64" s="42"/>
      <c r="Q64" s="149">
        <f t="shared" si="81"/>
        <v>1207</v>
      </c>
      <c r="R64" s="149">
        <f t="shared" si="82"/>
        <v>2258</v>
      </c>
      <c r="S64" s="158">
        <f t="shared" si="83"/>
        <v>18793</v>
      </c>
    </row>
    <row r="65" spans="1:19" s="11" customFormat="1" ht="21.75" thickBot="1" x14ac:dyDescent="0.4">
      <c r="A65" s="130"/>
      <c r="B65" s="58"/>
      <c r="C65" s="58"/>
      <c r="D65" s="59"/>
      <c r="E65" s="182" t="s">
        <v>25</v>
      </c>
      <c r="F65" s="47"/>
      <c r="G65" s="184">
        <f t="shared" ref="G65:S65" si="84">SUM(G62:G64)</f>
        <v>107000</v>
      </c>
      <c r="H65" s="185">
        <f t="shared" si="84"/>
        <v>1873.2399999999998</v>
      </c>
      <c r="I65" s="186">
        <f t="shared" si="84"/>
        <v>3070.9</v>
      </c>
      <c r="J65" s="161">
        <f t="shared" si="84"/>
        <v>7596.9999999999991</v>
      </c>
      <c r="K65" s="187">
        <f t="shared" si="84"/>
        <v>1230.5</v>
      </c>
      <c r="L65" s="188">
        <f t="shared" si="84"/>
        <v>3252.8</v>
      </c>
      <c r="M65" s="161">
        <f t="shared" si="84"/>
        <v>3252.8</v>
      </c>
      <c r="N65" s="189">
        <f t="shared" si="84"/>
        <v>0</v>
      </c>
      <c r="O65" s="189">
        <f>SUM(O62:O64)</f>
        <v>75</v>
      </c>
      <c r="P65" s="189">
        <f t="shared" si="84"/>
        <v>100</v>
      </c>
      <c r="Q65" s="90">
        <f t="shared" si="84"/>
        <v>8371.9399999999987</v>
      </c>
      <c r="R65" s="102">
        <f t="shared" si="84"/>
        <v>12080.3</v>
      </c>
      <c r="S65" s="167">
        <f t="shared" si="84"/>
        <v>98628.06</v>
      </c>
    </row>
    <row r="66" spans="1:19" s="11" customFormat="1" ht="31.5" x14ac:dyDescent="0.2">
      <c r="A66" s="199" t="s">
        <v>47</v>
      </c>
      <c r="B66" s="200"/>
      <c r="C66" s="200"/>
      <c r="D66" s="200"/>
      <c r="E66" s="200"/>
      <c r="F66" s="200"/>
      <c r="G66" s="200"/>
      <c r="H66" s="200"/>
      <c r="I66" s="200"/>
      <c r="J66" s="200"/>
      <c r="K66" s="200"/>
      <c r="L66" s="200"/>
      <c r="M66" s="200"/>
      <c r="N66" s="200"/>
      <c r="O66" s="200"/>
      <c r="P66" s="200"/>
      <c r="Q66" s="200"/>
      <c r="R66" s="200"/>
      <c r="S66" s="201"/>
    </row>
    <row r="67" spans="1:19" s="11" customFormat="1" ht="21" x14ac:dyDescent="0.35">
      <c r="A67" s="51">
        <v>36</v>
      </c>
      <c r="B67" s="39" t="s">
        <v>149</v>
      </c>
      <c r="C67" s="39" t="s">
        <v>41</v>
      </c>
      <c r="D67" s="39" t="s">
        <v>47</v>
      </c>
      <c r="E67" s="39" t="s">
        <v>79</v>
      </c>
      <c r="F67" s="40" t="s">
        <v>24</v>
      </c>
      <c r="G67" s="149">
        <v>35000</v>
      </c>
      <c r="H67" s="152"/>
      <c r="I67" s="149">
        <f>+G67*2.87%</f>
        <v>1004.5</v>
      </c>
      <c r="J67" s="149">
        <f>+G67*7.1%</f>
        <v>2485</v>
      </c>
      <c r="K67" s="149">
        <f>G67*1.15%</f>
        <v>402.5</v>
      </c>
      <c r="L67" s="149">
        <f>G67*3.04%</f>
        <v>1064</v>
      </c>
      <c r="M67" s="149">
        <f>G67*7.09%</f>
        <v>2481.5</v>
      </c>
      <c r="N67" s="149">
        <v>0</v>
      </c>
      <c r="O67" s="149">
        <v>25</v>
      </c>
      <c r="P67" s="149"/>
      <c r="Q67" s="149">
        <f>H67+I67+L67+N67+P67+O67</f>
        <v>2093.5</v>
      </c>
      <c r="R67" s="149">
        <f>J67+K67+M67</f>
        <v>5369</v>
      </c>
      <c r="S67" s="158">
        <f>G67-Q67</f>
        <v>32906.5</v>
      </c>
    </row>
    <row r="68" spans="1:19" s="11" customFormat="1" ht="21" x14ac:dyDescent="0.35">
      <c r="A68" s="51">
        <v>37</v>
      </c>
      <c r="B68" s="39" t="s">
        <v>150</v>
      </c>
      <c r="C68" s="39" t="s">
        <v>41</v>
      </c>
      <c r="D68" s="39" t="s">
        <v>47</v>
      </c>
      <c r="E68" s="39" t="s">
        <v>141</v>
      </c>
      <c r="F68" s="40" t="s">
        <v>24</v>
      </c>
      <c r="G68" s="149">
        <v>35000</v>
      </c>
      <c r="H68" s="149"/>
      <c r="I68" s="149">
        <f t="shared" ref="I68:I70" si="85">+G68*2.87%</f>
        <v>1004.5</v>
      </c>
      <c r="J68" s="149">
        <f t="shared" ref="J68:J70" si="86">+G68*7.1%</f>
        <v>2485</v>
      </c>
      <c r="K68" s="149">
        <f t="shared" ref="K68:K70" si="87">G68*1.15%</f>
        <v>402.5</v>
      </c>
      <c r="L68" s="149">
        <f t="shared" ref="L68:L70" si="88">G68*3.04%</f>
        <v>1064</v>
      </c>
      <c r="M68" s="149">
        <f t="shared" ref="M68:M70" si="89">G68*7.09%</f>
        <v>2481.5</v>
      </c>
      <c r="N68" s="149">
        <v>0</v>
      </c>
      <c r="O68" s="149">
        <v>25</v>
      </c>
      <c r="P68" s="149"/>
      <c r="Q68" s="149">
        <f t="shared" ref="Q68:Q70" si="90">H68+I68+L68+N68+P68+O68</f>
        <v>2093.5</v>
      </c>
      <c r="R68" s="149">
        <f t="shared" ref="R68:R69" si="91">J68+K68+M68</f>
        <v>5369</v>
      </c>
      <c r="S68" s="158">
        <f t="shared" ref="S68:S69" si="92">G68-Q68</f>
        <v>32906.5</v>
      </c>
    </row>
    <row r="69" spans="1:19" s="11" customFormat="1" ht="21" x14ac:dyDescent="0.35">
      <c r="A69" s="51">
        <v>38</v>
      </c>
      <c r="B69" s="160" t="s">
        <v>151</v>
      </c>
      <c r="C69" s="160" t="s">
        <v>40</v>
      </c>
      <c r="D69" s="160" t="s">
        <v>47</v>
      </c>
      <c r="E69" s="160" t="s">
        <v>59</v>
      </c>
      <c r="F69" s="155" t="s">
        <v>24</v>
      </c>
      <c r="G69" s="152">
        <v>35000</v>
      </c>
      <c r="H69" s="152"/>
      <c r="I69" s="149">
        <f t="shared" si="85"/>
        <v>1004.5</v>
      </c>
      <c r="J69" s="149">
        <f t="shared" si="86"/>
        <v>2485</v>
      </c>
      <c r="K69" s="149">
        <f t="shared" si="87"/>
        <v>402.5</v>
      </c>
      <c r="L69" s="149">
        <f t="shared" si="88"/>
        <v>1064</v>
      </c>
      <c r="M69" s="149">
        <f t="shared" si="89"/>
        <v>2481.5</v>
      </c>
      <c r="N69" s="149">
        <v>0</v>
      </c>
      <c r="O69" s="149">
        <v>25</v>
      </c>
      <c r="P69" s="152"/>
      <c r="Q69" s="149">
        <f t="shared" si="90"/>
        <v>2093.5</v>
      </c>
      <c r="R69" s="152">
        <f t="shared" si="91"/>
        <v>5369</v>
      </c>
      <c r="S69" s="153">
        <f t="shared" si="92"/>
        <v>32906.5</v>
      </c>
    </row>
    <row r="70" spans="1:19" s="11" customFormat="1" ht="21" x14ac:dyDescent="0.35">
      <c r="A70" s="51">
        <v>39</v>
      </c>
      <c r="B70" s="39" t="s">
        <v>152</v>
      </c>
      <c r="C70" s="39" t="s">
        <v>41</v>
      </c>
      <c r="D70" s="160" t="s">
        <v>47</v>
      </c>
      <c r="E70" s="39" t="s">
        <v>153</v>
      </c>
      <c r="F70" s="155" t="s">
        <v>24</v>
      </c>
      <c r="G70" s="149">
        <v>31500</v>
      </c>
      <c r="H70" s="149"/>
      <c r="I70" s="149">
        <f t="shared" si="85"/>
        <v>904.05</v>
      </c>
      <c r="J70" s="149">
        <f t="shared" si="86"/>
        <v>2236.5</v>
      </c>
      <c r="K70" s="149">
        <f t="shared" si="87"/>
        <v>362.25</v>
      </c>
      <c r="L70" s="149">
        <f t="shared" si="88"/>
        <v>957.6</v>
      </c>
      <c r="M70" s="149">
        <f t="shared" si="89"/>
        <v>2233.3500000000004</v>
      </c>
      <c r="N70" s="149">
        <v>0</v>
      </c>
      <c r="O70" s="149">
        <v>25</v>
      </c>
      <c r="P70" s="149"/>
      <c r="Q70" s="149">
        <f t="shared" si="90"/>
        <v>1886.65</v>
      </c>
      <c r="R70" s="152">
        <f t="shared" ref="R70" si="93">J70+K70+M70</f>
        <v>4832.1000000000004</v>
      </c>
      <c r="S70" s="153">
        <f t="shared" ref="S70" si="94">G70-Q70</f>
        <v>29613.35</v>
      </c>
    </row>
    <row r="71" spans="1:19" s="11" customFormat="1" ht="21.75" thickBot="1" x14ac:dyDescent="0.4">
      <c r="A71" s="183"/>
      <c r="B71" s="202" t="s">
        <v>25</v>
      </c>
      <c r="C71" s="202"/>
      <c r="D71" s="202"/>
      <c r="E71" s="203"/>
      <c r="F71" s="40"/>
      <c r="G71" s="190">
        <f>SUM(G67:G70)</f>
        <v>136500</v>
      </c>
      <c r="H71" s="190">
        <f>SUM(H67:H70)</f>
        <v>0</v>
      </c>
      <c r="I71" s="190">
        <f>SUM(I67:I70)</f>
        <v>3917.55</v>
      </c>
      <c r="J71" s="190">
        <f>SUM(J67:J70)</f>
        <v>9691.5</v>
      </c>
      <c r="K71" s="190">
        <f>SUM(K67:K70)</f>
        <v>1569.75</v>
      </c>
      <c r="L71" s="190">
        <f>SUM(L67:L70)</f>
        <v>4149.6000000000004</v>
      </c>
      <c r="M71" s="190">
        <f>SUM(M67:M70)</f>
        <v>9677.85</v>
      </c>
      <c r="N71" s="189">
        <f>SUM(N67:N70)</f>
        <v>0</v>
      </c>
      <c r="O71" s="190">
        <f>SUM(O67:O70)</f>
        <v>100</v>
      </c>
      <c r="P71" s="190">
        <f>SUM(P67:P70)</f>
        <v>0</v>
      </c>
      <c r="Q71" s="190">
        <f>SUM(Q67:Q70)</f>
        <v>8167.15</v>
      </c>
      <c r="R71" s="190">
        <f>SUM(R67:R70)</f>
        <v>20939.099999999999</v>
      </c>
      <c r="S71" s="190">
        <f>SUM(S67:S70)</f>
        <v>128332.85</v>
      </c>
    </row>
    <row r="72" spans="1:19" s="11" customFormat="1" ht="31.5" x14ac:dyDescent="0.2">
      <c r="A72" s="199" t="s">
        <v>105</v>
      </c>
      <c r="B72" s="200"/>
      <c r="C72" s="200"/>
      <c r="D72" s="200"/>
      <c r="E72" s="200"/>
      <c r="F72" s="200"/>
      <c r="G72" s="200"/>
      <c r="H72" s="200"/>
      <c r="I72" s="200"/>
      <c r="J72" s="200"/>
      <c r="K72" s="200"/>
      <c r="L72" s="200"/>
      <c r="M72" s="200"/>
      <c r="N72" s="200"/>
      <c r="O72" s="200"/>
      <c r="P72" s="200"/>
      <c r="Q72" s="200"/>
      <c r="R72" s="200"/>
      <c r="S72" s="201"/>
    </row>
    <row r="73" spans="1:19" s="11" customFormat="1" ht="21" x14ac:dyDescent="0.35">
      <c r="A73" s="51">
        <v>40</v>
      </c>
      <c r="B73" s="39" t="s">
        <v>97</v>
      </c>
      <c r="C73" s="39" t="s">
        <v>41</v>
      </c>
      <c r="D73" s="39" t="s">
        <v>96</v>
      </c>
      <c r="E73" s="39" t="s">
        <v>102</v>
      </c>
      <c r="F73" s="40" t="s">
        <v>24</v>
      </c>
      <c r="G73" s="149">
        <v>35000</v>
      </c>
      <c r="H73" s="149"/>
      <c r="I73" s="149">
        <f>+G73*2.87%</f>
        <v>1004.5</v>
      </c>
      <c r="J73" s="149">
        <f>+G73*7.1%</f>
        <v>2485</v>
      </c>
      <c r="K73" s="149">
        <f>G73*1.15%</f>
        <v>402.5</v>
      </c>
      <c r="L73" s="149">
        <f>G73*3.04%</f>
        <v>1064</v>
      </c>
      <c r="M73" s="149">
        <f>G73*7.09%</f>
        <v>2481.5</v>
      </c>
      <c r="N73" s="149">
        <v>0</v>
      </c>
      <c r="O73" s="149">
        <v>25</v>
      </c>
      <c r="P73" s="149"/>
      <c r="Q73" s="149">
        <f>H73+I73+L73+N73+P73+O73</f>
        <v>2093.5</v>
      </c>
      <c r="R73" s="149">
        <f>J73+K73+M73</f>
        <v>5369</v>
      </c>
      <c r="S73" s="158">
        <f>G73-Q73</f>
        <v>32906.5</v>
      </c>
    </row>
    <row r="74" spans="1:19" s="11" customFormat="1" ht="21" x14ac:dyDescent="0.35">
      <c r="A74" s="51">
        <v>41</v>
      </c>
      <c r="B74" s="39" t="s">
        <v>98</v>
      </c>
      <c r="C74" s="39" t="s">
        <v>41</v>
      </c>
      <c r="D74" s="39" t="s">
        <v>96</v>
      </c>
      <c r="E74" s="39" t="s">
        <v>103</v>
      </c>
      <c r="F74" s="40" t="s">
        <v>24</v>
      </c>
      <c r="G74" s="149">
        <v>29400</v>
      </c>
      <c r="H74" s="149"/>
      <c r="I74" s="149">
        <f t="shared" ref="I74:I77" si="95">+G74*2.87%</f>
        <v>843.78</v>
      </c>
      <c r="J74" s="149">
        <f t="shared" ref="J74:J77" si="96">+G74*7.1%</f>
        <v>2087.3999999999996</v>
      </c>
      <c r="K74" s="149">
        <f t="shared" ref="K74:K77" si="97">G74*1.15%</f>
        <v>338.09999999999997</v>
      </c>
      <c r="L74" s="149">
        <f t="shared" ref="L74:L77" si="98">G74*3.04%</f>
        <v>893.76</v>
      </c>
      <c r="M74" s="149">
        <f t="shared" ref="M74:M77" si="99">G74*7.09%</f>
        <v>2084.46</v>
      </c>
      <c r="N74" s="149">
        <v>0</v>
      </c>
      <c r="O74" s="149">
        <v>25</v>
      </c>
      <c r="P74" s="149"/>
      <c r="Q74" s="149">
        <f t="shared" ref="Q74:Q77" si="100">H74+I74+L74+N74+P74+O74</f>
        <v>1762.54</v>
      </c>
      <c r="R74" s="149">
        <f t="shared" ref="R74:R77" si="101">J74+K74+M74</f>
        <v>4509.9599999999991</v>
      </c>
      <c r="S74" s="158">
        <f t="shared" ref="S74:S77" si="102">G74-Q74</f>
        <v>27637.46</v>
      </c>
    </row>
    <row r="75" spans="1:19" s="11" customFormat="1" ht="21" x14ac:dyDescent="0.35">
      <c r="A75" s="51">
        <v>42</v>
      </c>
      <c r="B75" s="39" t="s">
        <v>99</v>
      </c>
      <c r="C75" s="39" t="s">
        <v>40</v>
      </c>
      <c r="D75" s="39" t="s">
        <v>96</v>
      </c>
      <c r="E75" s="39" t="s">
        <v>60</v>
      </c>
      <c r="F75" s="40" t="s">
        <v>24</v>
      </c>
      <c r="G75" s="149">
        <v>26250</v>
      </c>
      <c r="H75" s="149"/>
      <c r="I75" s="149">
        <f t="shared" si="95"/>
        <v>753.375</v>
      </c>
      <c r="J75" s="149">
        <f t="shared" si="96"/>
        <v>1863.7499999999998</v>
      </c>
      <c r="K75" s="149">
        <f t="shared" si="97"/>
        <v>301.875</v>
      </c>
      <c r="L75" s="149">
        <f t="shared" si="98"/>
        <v>798</v>
      </c>
      <c r="M75" s="149">
        <f t="shared" si="99"/>
        <v>1861.1250000000002</v>
      </c>
      <c r="N75" s="149">
        <v>0</v>
      </c>
      <c r="O75" s="149">
        <v>25</v>
      </c>
      <c r="P75" s="149">
        <v>2000</v>
      </c>
      <c r="Q75" s="149">
        <f>H75+I75+L75+N75+P75+O75</f>
        <v>3576.375</v>
      </c>
      <c r="R75" s="149">
        <f t="shared" si="101"/>
        <v>4026.75</v>
      </c>
      <c r="S75" s="158">
        <f t="shared" si="102"/>
        <v>22673.625</v>
      </c>
    </row>
    <row r="76" spans="1:19" s="11" customFormat="1" ht="21" x14ac:dyDescent="0.35">
      <c r="A76" s="51">
        <v>43</v>
      </c>
      <c r="B76" s="39" t="s">
        <v>100</v>
      </c>
      <c r="C76" s="39" t="s">
        <v>41</v>
      </c>
      <c r="D76" s="39" t="s">
        <v>96</v>
      </c>
      <c r="E76" s="39" t="s">
        <v>104</v>
      </c>
      <c r="F76" s="40" t="s">
        <v>24</v>
      </c>
      <c r="G76" s="149">
        <v>40000</v>
      </c>
      <c r="H76" s="46">
        <v>442.65</v>
      </c>
      <c r="I76" s="149">
        <f t="shared" si="95"/>
        <v>1148</v>
      </c>
      <c r="J76" s="149">
        <f t="shared" si="96"/>
        <v>2839.9999999999995</v>
      </c>
      <c r="K76" s="149">
        <f t="shared" si="97"/>
        <v>460</v>
      </c>
      <c r="L76" s="149">
        <f t="shared" si="98"/>
        <v>1216</v>
      </c>
      <c r="M76" s="149">
        <f t="shared" si="99"/>
        <v>2836</v>
      </c>
      <c r="N76" s="149">
        <v>0</v>
      </c>
      <c r="O76" s="149">
        <v>25</v>
      </c>
      <c r="P76" s="149"/>
      <c r="Q76" s="149">
        <f t="shared" si="100"/>
        <v>2831.65</v>
      </c>
      <c r="R76" s="149">
        <f t="shared" si="101"/>
        <v>6136</v>
      </c>
      <c r="S76" s="158">
        <f t="shared" si="102"/>
        <v>37168.35</v>
      </c>
    </row>
    <row r="77" spans="1:19" s="11" customFormat="1" ht="21" x14ac:dyDescent="0.35">
      <c r="A77" s="51">
        <v>44</v>
      </c>
      <c r="B77" s="39" t="s">
        <v>101</v>
      </c>
      <c r="C77" s="39" t="s">
        <v>41</v>
      </c>
      <c r="D77" s="39" t="s">
        <v>96</v>
      </c>
      <c r="E77" s="39" t="s">
        <v>103</v>
      </c>
      <c r="F77" s="40" t="s">
        <v>24</v>
      </c>
      <c r="G77" s="149">
        <v>29400</v>
      </c>
      <c r="H77" s="149"/>
      <c r="I77" s="149">
        <f t="shared" si="95"/>
        <v>843.78</v>
      </c>
      <c r="J77" s="149">
        <f t="shared" si="96"/>
        <v>2087.3999999999996</v>
      </c>
      <c r="K77" s="149">
        <f t="shared" si="97"/>
        <v>338.09999999999997</v>
      </c>
      <c r="L77" s="149">
        <f t="shared" si="98"/>
        <v>893.76</v>
      </c>
      <c r="M77" s="149">
        <f t="shared" si="99"/>
        <v>2084.46</v>
      </c>
      <c r="N77" s="149">
        <v>0</v>
      </c>
      <c r="O77" s="149">
        <v>25</v>
      </c>
      <c r="P77" s="149"/>
      <c r="Q77" s="149">
        <f t="shared" si="100"/>
        <v>1762.54</v>
      </c>
      <c r="R77" s="149">
        <f t="shared" si="101"/>
        <v>4509.9599999999991</v>
      </c>
      <c r="S77" s="158">
        <f t="shared" si="102"/>
        <v>27637.46</v>
      </c>
    </row>
    <row r="78" spans="1:19" s="11" customFormat="1" ht="21.75" thickBot="1" x14ac:dyDescent="0.4">
      <c r="A78" s="183"/>
      <c r="B78" s="202" t="s">
        <v>25</v>
      </c>
      <c r="C78" s="202"/>
      <c r="D78" s="202"/>
      <c r="E78" s="203"/>
      <c r="F78" s="40"/>
      <c r="G78" s="190">
        <f>SUM(G73:G77)</f>
        <v>160050</v>
      </c>
      <c r="H78" s="190">
        <f t="shared" ref="H78:S78" si="103">SUM(H73:H77)</f>
        <v>442.65</v>
      </c>
      <c r="I78" s="190">
        <f t="shared" si="103"/>
        <v>4593.4349999999995</v>
      </c>
      <c r="J78" s="190">
        <f t="shared" si="103"/>
        <v>11363.55</v>
      </c>
      <c r="K78" s="190">
        <f t="shared" si="103"/>
        <v>1840.5749999999998</v>
      </c>
      <c r="L78" s="190">
        <f t="shared" si="103"/>
        <v>4865.5200000000004</v>
      </c>
      <c r="M78" s="190">
        <f t="shared" si="103"/>
        <v>11347.544999999998</v>
      </c>
      <c r="N78" s="189">
        <f>SUM(N73:N77)</f>
        <v>0</v>
      </c>
      <c r="O78" s="190">
        <f t="shared" si="103"/>
        <v>125</v>
      </c>
      <c r="P78" s="190">
        <f t="shared" si="103"/>
        <v>2000</v>
      </c>
      <c r="Q78" s="190">
        <f t="shared" si="103"/>
        <v>12026.605</v>
      </c>
      <c r="R78" s="190">
        <f t="shared" si="103"/>
        <v>24551.67</v>
      </c>
      <c r="S78" s="190">
        <f t="shared" si="103"/>
        <v>148023.39499999999</v>
      </c>
    </row>
    <row r="79" spans="1:19" s="11" customFormat="1" ht="31.5" x14ac:dyDescent="0.2">
      <c r="A79" s="199" t="s">
        <v>48</v>
      </c>
      <c r="B79" s="200"/>
      <c r="C79" s="200"/>
      <c r="D79" s="200"/>
      <c r="E79" s="200"/>
      <c r="F79" s="200"/>
      <c r="G79" s="200"/>
      <c r="H79" s="200"/>
      <c r="I79" s="200"/>
      <c r="J79" s="200"/>
      <c r="K79" s="200"/>
      <c r="L79" s="200"/>
      <c r="M79" s="200"/>
      <c r="N79" s="200"/>
      <c r="O79" s="200"/>
      <c r="P79" s="200"/>
      <c r="Q79" s="200"/>
      <c r="R79" s="200"/>
      <c r="S79" s="201"/>
    </row>
    <row r="80" spans="1:19" s="11" customFormat="1" ht="21" x14ac:dyDescent="0.35">
      <c r="A80" s="51">
        <v>45</v>
      </c>
      <c r="B80" s="39" t="s">
        <v>148</v>
      </c>
      <c r="C80" s="39" t="s">
        <v>41</v>
      </c>
      <c r="D80" s="39" t="s">
        <v>48</v>
      </c>
      <c r="E80" s="39" t="s">
        <v>42</v>
      </c>
      <c r="F80" s="40" t="s">
        <v>24</v>
      </c>
      <c r="G80" s="149">
        <v>31500</v>
      </c>
      <c r="H80" s="149"/>
      <c r="I80" s="149">
        <f>+G80*2.87%</f>
        <v>904.05</v>
      </c>
      <c r="J80" s="149">
        <f>+G80*7.1%</f>
        <v>2236.5</v>
      </c>
      <c r="K80" s="149">
        <f>G80*1.15%</f>
        <v>362.25</v>
      </c>
      <c r="L80" s="149">
        <f>G80*3.04%</f>
        <v>957.6</v>
      </c>
      <c r="M80" s="149">
        <f>G80*7.09%</f>
        <v>2233.3500000000004</v>
      </c>
      <c r="N80" s="149">
        <v>0</v>
      </c>
      <c r="O80" s="149">
        <v>25</v>
      </c>
      <c r="P80" s="149"/>
      <c r="Q80" s="149">
        <f>H80+I80+L80+N80+P80+O80</f>
        <v>1886.65</v>
      </c>
      <c r="R80" s="149">
        <f>J80+K80+M80</f>
        <v>4832.1000000000004</v>
      </c>
      <c r="S80" s="158">
        <f>G80-Q80</f>
        <v>29613.35</v>
      </c>
    </row>
    <row r="81" spans="1:19" s="11" customFormat="1" ht="21" x14ac:dyDescent="0.35">
      <c r="A81" s="51">
        <v>46</v>
      </c>
      <c r="B81" s="192" t="s">
        <v>163</v>
      </c>
      <c r="C81" s="192" t="s">
        <v>41</v>
      </c>
      <c r="D81" s="39" t="s">
        <v>48</v>
      </c>
      <c r="E81" s="193" t="s">
        <v>166</v>
      </c>
      <c r="F81" s="40" t="s">
        <v>24</v>
      </c>
      <c r="G81" s="149">
        <v>45000</v>
      </c>
      <c r="H81" s="149">
        <v>1148.33</v>
      </c>
      <c r="I81" s="149">
        <f t="shared" ref="I81:I83" si="104">+G81*2.87%</f>
        <v>1291.5</v>
      </c>
      <c r="J81" s="149">
        <f t="shared" ref="J81:J83" si="105">+G81*7.1%</f>
        <v>3194.9999999999995</v>
      </c>
      <c r="K81" s="149">
        <f t="shared" ref="K81:K83" si="106">G81*1.15%</f>
        <v>517.5</v>
      </c>
      <c r="L81" s="149">
        <f t="shared" ref="L81:L83" si="107">G81*3.04%</f>
        <v>1368</v>
      </c>
      <c r="M81" s="149">
        <f t="shared" ref="M81:M83" si="108">G81*7.09%</f>
        <v>3190.5</v>
      </c>
      <c r="N81" s="149">
        <v>0</v>
      </c>
      <c r="O81" s="149">
        <v>25</v>
      </c>
      <c r="P81" s="149">
        <v>2500</v>
      </c>
      <c r="Q81" s="149">
        <f t="shared" ref="Q81:Q83" si="109">H81+I81+L81+N81+P81+O81</f>
        <v>6332.83</v>
      </c>
      <c r="R81" s="149">
        <f t="shared" ref="R81:R83" si="110">J81+K81+M81</f>
        <v>6903</v>
      </c>
      <c r="S81" s="158">
        <f t="shared" ref="S81:S83" si="111">G81-Q81</f>
        <v>38667.17</v>
      </c>
    </row>
    <row r="82" spans="1:19" s="11" customFormat="1" ht="21" x14ac:dyDescent="0.35">
      <c r="A82" s="51">
        <v>47</v>
      </c>
      <c r="B82" s="192" t="s">
        <v>164</v>
      </c>
      <c r="C82" s="192" t="s">
        <v>41</v>
      </c>
      <c r="D82" s="39" t="s">
        <v>48</v>
      </c>
      <c r="E82" s="193" t="s">
        <v>167</v>
      </c>
      <c r="F82" s="40" t="s">
        <v>24</v>
      </c>
      <c r="G82" s="149">
        <v>35000</v>
      </c>
      <c r="H82" s="149"/>
      <c r="I82" s="149">
        <f t="shared" si="104"/>
        <v>1004.5</v>
      </c>
      <c r="J82" s="149">
        <f t="shared" si="105"/>
        <v>2485</v>
      </c>
      <c r="K82" s="149">
        <f t="shared" si="106"/>
        <v>402.5</v>
      </c>
      <c r="L82" s="149">
        <f t="shared" si="107"/>
        <v>1064</v>
      </c>
      <c r="M82" s="149">
        <f t="shared" si="108"/>
        <v>2481.5</v>
      </c>
      <c r="N82" s="149">
        <v>0</v>
      </c>
      <c r="O82" s="149">
        <v>25</v>
      </c>
      <c r="P82" s="149">
        <v>2039.74</v>
      </c>
      <c r="Q82" s="149">
        <f t="shared" si="109"/>
        <v>4133.24</v>
      </c>
      <c r="R82" s="149">
        <f t="shared" si="110"/>
        <v>5369</v>
      </c>
      <c r="S82" s="158">
        <f t="shared" si="111"/>
        <v>30866.760000000002</v>
      </c>
    </row>
    <row r="83" spans="1:19" s="11" customFormat="1" ht="21" x14ac:dyDescent="0.35">
      <c r="A83" s="51">
        <v>48</v>
      </c>
      <c r="B83" s="192" t="s">
        <v>165</v>
      </c>
      <c r="C83" s="192" t="s">
        <v>40</v>
      </c>
      <c r="D83" s="39" t="s">
        <v>48</v>
      </c>
      <c r="E83" s="193" t="s">
        <v>167</v>
      </c>
      <c r="F83" s="40" t="s">
        <v>24</v>
      </c>
      <c r="G83" s="149">
        <v>30000</v>
      </c>
      <c r="H83" s="149"/>
      <c r="I83" s="149">
        <f t="shared" si="104"/>
        <v>861</v>
      </c>
      <c r="J83" s="149">
        <f t="shared" si="105"/>
        <v>2130</v>
      </c>
      <c r="K83" s="149">
        <f t="shared" si="106"/>
        <v>345</v>
      </c>
      <c r="L83" s="149">
        <f t="shared" si="107"/>
        <v>912</v>
      </c>
      <c r="M83" s="149">
        <f t="shared" si="108"/>
        <v>2127</v>
      </c>
      <c r="N83" s="149">
        <v>0</v>
      </c>
      <c r="O83" s="149">
        <v>25</v>
      </c>
      <c r="P83" s="149">
        <v>100</v>
      </c>
      <c r="Q83" s="149">
        <f t="shared" si="109"/>
        <v>1898</v>
      </c>
      <c r="R83" s="149">
        <f t="shared" si="110"/>
        <v>4602</v>
      </c>
      <c r="S83" s="158">
        <f t="shared" si="111"/>
        <v>28102</v>
      </c>
    </row>
    <row r="84" spans="1:19" s="11" customFormat="1" ht="21.75" thickBot="1" x14ac:dyDescent="0.4">
      <c r="A84" s="183"/>
      <c r="B84" s="202" t="s">
        <v>25</v>
      </c>
      <c r="C84" s="202"/>
      <c r="D84" s="202"/>
      <c r="E84" s="203"/>
      <c r="F84" s="40"/>
      <c r="G84" s="190">
        <f>SUM(G80:G83)</f>
        <v>141500</v>
      </c>
      <c r="H84" s="190">
        <f t="shared" ref="H84:S84" si="112">SUM(H80:H83)</f>
        <v>1148.33</v>
      </c>
      <c r="I84" s="190">
        <f t="shared" si="112"/>
        <v>4061.05</v>
      </c>
      <c r="J84" s="190">
        <f t="shared" si="112"/>
        <v>10046.5</v>
      </c>
      <c r="K84" s="190">
        <f t="shared" si="112"/>
        <v>1627.25</v>
      </c>
      <c r="L84" s="190">
        <f t="shared" si="112"/>
        <v>4301.6000000000004</v>
      </c>
      <c r="M84" s="190">
        <f t="shared" si="112"/>
        <v>10032.35</v>
      </c>
      <c r="N84" s="189">
        <f>SUM(N80:N83)</f>
        <v>0</v>
      </c>
      <c r="O84" s="190">
        <f t="shared" si="112"/>
        <v>100</v>
      </c>
      <c r="P84" s="190">
        <f t="shared" si="112"/>
        <v>4639.74</v>
      </c>
      <c r="Q84" s="190">
        <f t="shared" si="112"/>
        <v>14250.72</v>
      </c>
      <c r="R84" s="190">
        <f t="shared" si="112"/>
        <v>21706.1</v>
      </c>
      <c r="S84" s="190">
        <f t="shared" si="112"/>
        <v>127249.28</v>
      </c>
    </row>
    <row r="85" spans="1:19" s="11" customFormat="1" ht="31.5" x14ac:dyDescent="0.2">
      <c r="A85" s="199" t="s">
        <v>49</v>
      </c>
      <c r="B85" s="200"/>
      <c r="C85" s="200"/>
      <c r="D85" s="200"/>
      <c r="E85" s="200"/>
      <c r="F85" s="200"/>
      <c r="G85" s="200"/>
      <c r="H85" s="200"/>
      <c r="I85" s="200"/>
      <c r="J85" s="200"/>
      <c r="K85" s="200"/>
      <c r="L85" s="200"/>
      <c r="M85" s="200"/>
      <c r="N85" s="200"/>
      <c r="O85" s="200"/>
      <c r="P85" s="200"/>
      <c r="Q85" s="200"/>
      <c r="R85" s="200"/>
      <c r="S85" s="201"/>
    </row>
    <row r="86" spans="1:19" s="11" customFormat="1" ht="42" x14ac:dyDescent="0.35">
      <c r="A86" s="51">
        <v>49</v>
      </c>
      <c r="B86" s="39" t="s">
        <v>225</v>
      </c>
      <c r="C86" s="39" t="s">
        <v>41</v>
      </c>
      <c r="D86" s="39" t="s">
        <v>49</v>
      </c>
      <c r="E86" s="39" t="s">
        <v>79</v>
      </c>
      <c r="F86" s="40" t="s">
        <v>24</v>
      </c>
      <c r="G86" s="152">
        <v>15000</v>
      </c>
      <c r="H86" s="152"/>
      <c r="I86" s="149">
        <f t="shared" ref="I86:I87" si="113">+G86*2.87%</f>
        <v>430.5</v>
      </c>
      <c r="J86" s="149">
        <f t="shared" ref="J86:J87" si="114">+G86*7.1%</f>
        <v>1065</v>
      </c>
      <c r="K86" s="149">
        <f>G86*1.15%</f>
        <v>172.5</v>
      </c>
      <c r="L86" s="149">
        <f t="shared" ref="L86" si="115">G86*3.04%</f>
        <v>456</v>
      </c>
      <c r="M86" s="149">
        <f t="shared" ref="M86" si="116">G86*7.09%</f>
        <v>1063.5</v>
      </c>
      <c r="N86" s="149">
        <v>0</v>
      </c>
      <c r="O86" s="149">
        <v>25</v>
      </c>
      <c r="P86" s="149"/>
      <c r="Q86" s="149">
        <f>H86+I86+L86+N86+P86+O86</f>
        <v>911.5</v>
      </c>
      <c r="R86" s="149">
        <f t="shared" ref="R86:R103" si="117">J86+K86+M86</f>
        <v>2301</v>
      </c>
      <c r="S86" s="158">
        <f t="shared" ref="S86:S103" si="118">G86-Q86</f>
        <v>14088.5</v>
      </c>
    </row>
    <row r="87" spans="1:19" s="11" customFormat="1" ht="21" x14ac:dyDescent="0.35">
      <c r="A87" s="51">
        <v>50</v>
      </c>
      <c r="B87" s="39" t="s">
        <v>227</v>
      </c>
      <c r="C87" s="39" t="s">
        <v>40</v>
      </c>
      <c r="D87" s="39" t="s">
        <v>49</v>
      </c>
      <c r="E87" s="39" t="s">
        <v>72</v>
      </c>
      <c r="F87" s="40" t="s">
        <v>24</v>
      </c>
      <c r="G87" s="152">
        <v>20000</v>
      </c>
      <c r="H87" s="152"/>
      <c r="I87" s="149">
        <f t="shared" si="113"/>
        <v>574</v>
      </c>
      <c r="J87" s="149">
        <f t="shared" si="114"/>
        <v>1419.9999999999998</v>
      </c>
      <c r="K87" s="149">
        <f t="shared" ref="K87:K103" si="119">G87*1.15%</f>
        <v>230</v>
      </c>
      <c r="L87" s="149">
        <f t="shared" ref="L87:L103" si="120">G87*3.04%</f>
        <v>608</v>
      </c>
      <c r="M87" s="149">
        <f t="shared" ref="M87:M103" si="121">G87*7.09%</f>
        <v>1418</v>
      </c>
      <c r="N87" s="149">
        <v>0</v>
      </c>
      <c r="O87" s="149">
        <v>25</v>
      </c>
      <c r="P87" s="149"/>
      <c r="Q87" s="149">
        <f t="shared" ref="Q87:Q103" si="122">H87+I87+L87+N87+P87+O87</f>
        <v>1207</v>
      </c>
      <c r="R87" s="149">
        <f t="shared" si="117"/>
        <v>3068</v>
      </c>
      <c r="S87" s="158">
        <f t="shared" si="118"/>
        <v>18793</v>
      </c>
    </row>
    <row r="88" spans="1:19" s="11" customFormat="1" ht="21" x14ac:dyDescent="0.35">
      <c r="A88" s="51">
        <v>51</v>
      </c>
      <c r="B88" s="39" t="s">
        <v>224</v>
      </c>
      <c r="C88" s="39" t="s">
        <v>40</v>
      </c>
      <c r="D88" s="39" t="s">
        <v>49</v>
      </c>
      <c r="E88" s="39" t="s">
        <v>185</v>
      </c>
      <c r="F88" s="40" t="s">
        <v>24</v>
      </c>
      <c r="G88" s="152">
        <v>26250</v>
      </c>
      <c r="H88" s="152"/>
      <c r="I88" s="149">
        <f t="shared" ref="I88:I103" si="123">+G88*2.87%</f>
        <v>753.375</v>
      </c>
      <c r="J88" s="149">
        <f t="shared" ref="J88:J103" si="124">+G88*7.1%</f>
        <v>1863.7499999999998</v>
      </c>
      <c r="K88" s="149">
        <f t="shared" si="119"/>
        <v>301.875</v>
      </c>
      <c r="L88" s="149">
        <f t="shared" si="120"/>
        <v>798</v>
      </c>
      <c r="M88" s="149">
        <f t="shared" si="121"/>
        <v>1861.1250000000002</v>
      </c>
      <c r="N88" s="149">
        <v>0</v>
      </c>
      <c r="O88" s="149">
        <v>25</v>
      </c>
      <c r="P88" s="153">
        <v>0</v>
      </c>
      <c r="Q88" s="149">
        <f t="shared" si="122"/>
        <v>1576.375</v>
      </c>
      <c r="R88" s="149">
        <f t="shared" si="117"/>
        <v>4026.75</v>
      </c>
      <c r="S88" s="158">
        <f t="shared" si="118"/>
        <v>24673.625</v>
      </c>
    </row>
    <row r="89" spans="1:19" s="11" customFormat="1" ht="21" x14ac:dyDescent="0.35">
      <c r="A89" s="51">
        <v>52</v>
      </c>
      <c r="B89" s="192" t="s">
        <v>230</v>
      </c>
      <c r="C89" s="39" t="s">
        <v>40</v>
      </c>
      <c r="D89" s="39" t="s">
        <v>49</v>
      </c>
      <c r="E89" s="193" t="s">
        <v>185</v>
      </c>
      <c r="F89" s="40" t="s">
        <v>24</v>
      </c>
      <c r="G89" s="152">
        <v>26250</v>
      </c>
      <c r="H89" s="152"/>
      <c r="I89" s="149">
        <f t="shared" si="123"/>
        <v>753.375</v>
      </c>
      <c r="J89" s="149">
        <f t="shared" si="124"/>
        <v>1863.7499999999998</v>
      </c>
      <c r="K89" s="149">
        <f t="shared" si="119"/>
        <v>301.875</v>
      </c>
      <c r="L89" s="149">
        <f t="shared" si="120"/>
        <v>798</v>
      </c>
      <c r="M89" s="149">
        <f t="shared" si="121"/>
        <v>1861.1250000000002</v>
      </c>
      <c r="N89" s="149">
        <v>0</v>
      </c>
      <c r="O89" s="149">
        <v>25</v>
      </c>
      <c r="P89" s="153">
        <v>0</v>
      </c>
      <c r="Q89" s="149">
        <f t="shared" si="122"/>
        <v>1576.375</v>
      </c>
      <c r="R89" s="149">
        <f t="shared" si="117"/>
        <v>4026.75</v>
      </c>
      <c r="S89" s="158">
        <f t="shared" si="118"/>
        <v>24673.625</v>
      </c>
    </row>
    <row r="90" spans="1:19" s="11" customFormat="1" ht="21" x14ac:dyDescent="0.35">
      <c r="A90" s="51">
        <v>53</v>
      </c>
      <c r="B90" s="192" t="s">
        <v>232</v>
      </c>
      <c r="C90" s="39" t="s">
        <v>40</v>
      </c>
      <c r="D90" s="39" t="s">
        <v>49</v>
      </c>
      <c r="E90" s="193" t="s">
        <v>185</v>
      </c>
      <c r="F90" s="40" t="s">
        <v>24</v>
      </c>
      <c r="G90" s="152">
        <v>25000</v>
      </c>
      <c r="H90" s="152"/>
      <c r="I90" s="149">
        <f t="shared" si="123"/>
        <v>717.5</v>
      </c>
      <c r="J90" s="149">
        <f t="shared" si="124"/>
        <v>1774.9999999999998</v>
      </c>
      <c r="K90" s="149">
        <f t="shared" si="119"/>
        <v>287.5</v>
      </c>
      <c r="L90" s="149">
        <f t="shared" si="120"/>
        <v>760</v>
      </c>
      <c r="M90" s="149">
        <f t="shared" si="121"/>
        <v>1772.5000000000002</v>
      </c>
      <c r="N90" s="149">
        <v>0</v>
      </c>
      <c r="O90" s="149">
        <v>25</v>
      </c>
      <c r="P90" s="153">
        <v>0</v>
      </c>
      <c r="Q90" s="149">
        <f t="shared" si="122"/>
        <v>1502.5</v>
      </c>
      <c r="R90" s="149">
        <f t="shared" si="117"/>
        <v>3835</v>
      </c>
      <c r="S90" s="158">
        <f t="shared" si="118"/>
        <v>23497.5</v>
      </c>
    </row>
    <row r="91" spans="1:19" s="11" customFormat="1" ht="21" x14ac:dyDescent="0.35">
      <c r="A91" s="51">
        <v>54</v>
      </c>
      <c r="B91" s="192" t="s">
        <v>234</v>
      </c>
      <c r="C91" s="39" t="s">
        <v>40</v>
      </c>
      <c r="D91" s="39" t="s">
        <v>49</v>
      </c>
      <c r="E91" s="193" t="s">
        <v>185</v>
      </c>
      <c r="F91" s="40" t="s">
        <v>24</v>
      </c>
      <c r="G91" s="152">
        <v>26250</v>
      </c>
      <c r="H91" s="152"/>
      <c r="I91" s="149">
        <f t="shared" si="123"/>
        <v>753.375</v>
      </c>
      <c r="J91" s="149">
        <f t="shared" si="124"/>
        <v>1863.7499999999998</v>
      </c>
      <c r="K91" s="149">
        <f t="shared" si="119"/>
        <v>301.875</v>
      </c>
      <c r="L91" s="149">
        <f t="shared" si="120"/>
        <v>798</v>
      </c>
      <c r="M91" s="149">
        <f t="shared" si="121"/>
        <v>1861.1250000000002</v>
      </c>
      <c r="N91" s="149">
        <v>0</v>
      </c>
      <c r="O91" s="149">
        <v>25</v>
      </c>
      <c r="P91" s="153">
        <v>0</v>
      </c>
      <c r="Q91" s="149">
        <f t="shared" si="122"/>
        <v>1576.375</v>
      </c>
      <c r="R91" s="149">
        <f t="shared" si="117"/>
        <v>4026.75</v>
      </c>
      <c r="S91" s="158">
        <f t="shared" si="118"/>
        <v>24673.625</v>
      </c>
    </row>
    <row r="92" spans="1:19" s="11" customFormat="1" ht="21" x14ac:dyDescent="0.35">
      <c r="A92" s="51">
        <v>55</v>
      </c>
      <c r="B92" s="192" t="s">
        <v>235</v>
      </c>
      <c r="C92" s="39" t="s">
        <v>40</v>
      </c>
      <c r="D92" s="39" t="s">
        <v>49</v>
      </c>
      <c r="E92" s="193" t="s">
        <v>185</v>
      </c>
      <c r="F92" s="40" t="s">
        <v>24</v>
      </c>
      <c r="G92" s="152">
        <v>26250</v>
      </c>
      <c r="H92" s="152"/>
      <c r="I92" s="149">
        <f t="shared" si="123"/>
        <v>753.375</v>
      </c>
      <c r="J92" s="149">
        <f t="shared" si="124"/>
        <v>1863.7499999999998</v>
      </c>
      <c r="K92" s="149">
        <f t="shared" si="119"/>
        <v>301.875</v>
      </c>
      <c r="L92" s="149">
        <f t="shared" si="120"/>
        <v>798</v>
      </c>
      <c r="M92" s="149">
        <f t="shared" si="121"/>
        <v>1861.1250000000002</v>
      </c>
      <c r="N92" s="149">
        <v>0</v>
      </c>
      <c r="O92" s="149">
        <v>25</v>
      </c>
      <c r="P92" s="153">
        <v>3017.57</v>
      </c>
      <c r="Q92" s="149">
        <f t="shared" si="122"/>
        <v>4593.9449999999997</v>
      </c>
      <c r="R92" s="149">
        <f t="shared" si="117"/>
        <v>4026.75</v>
      </c>
      <c r="S92" s="158">
        <f t="shared" si="118"/>
        <v>21656.055</v>
      </c>
    </row>
    <row r="93" spans="1:19" s="11" customFormat="1" ht="21" x14ac:dyDescent="0.35">
      <c r="A93" s="51">
        <v>56</v>
      </c>
      <c r="B93" s="192" t="s">
        <v>236</v>
      </c>
      <c r="C93" s="39" t="s">
        <v>40</v>
      </c>
      <c r="D93" s="39" t="s">
        <v>49</v>
      </c>
      <c r="E93" s="193" t="s">
        <v>185</v>
      </c>
      <c r="F93" s="40" t="s">
        <v>24</v>
      </c>
      <c r="G93" s="152">
        <v>26250</v>
      </c>
      <c r="H93" s="152"/>
      <c r="I93" s="149">
        <f t="shared" si="123"/>
        <v>753.375</v>
      </c>
      <c r="J93" s="149">
        <f t="shared" si="124"/>
        <v>1863.7499999999998</v>
      </c>
      <c r="K93" s="149">
        <f t="shared" si="119"/>
        <v>301.875</v>
      </c>
      <c r="L93" s="149">
        <f t="shared" si="120"/>
        <v>798</v>
      </c>
      <c r="M93" s="149">
        <f t="shared" si="121"/>
        <v>1861.1250000000002</v>
      </c>
      <c r="N93" s="149">
        <v>0</v>
      </c>
      <c r="O93" s="149">
        <v>25</v>
      </c>
      <c r="P93" s="153"/>
      <c r="Q93" s="149">
        <f t="shared" si="122"/>
        <v>1576.375</v>
      </c>
      <c r="R93" s="149">
        <f t="shared" si="117"/>
        <v>4026.75</v>
      </c>
      <c r="S93" s="158">
        <f t="shared" si="118"/>
        <v>24673.625</v>
      </c>
    </row>
    <row r="94" spans="1:19" s="11" customFormat="1" ht="21" x14ac:dyDescent="0.35">
      <c r="A94" s="51">
        <v>57</v>
      </c>
      <c r="B94" s="192" t="s">
        <v>242</v>
      </c>
      <c r="C94" s="39" t="s">
        <v>40</v>
      </c>
      <c r="D94" s="39" t="s">
        <v>49</v>
      </c>
      <c r="E94" s="193" t="s">
        <v>185</v>
      </c>
      <c r="F94" s="40" t="s">
        <v>24</v>
      </c>
      <c r="G94" s="152">
        <v>26250</v>
      </c>
      <c r="H94" s="152"/>
      <c r="I94" s="149">
        <f t="shared" si="123"/>
        <v>753.375</v>
      </c>
      <c r="J94" s="149">
        <f t="shared" si="124"/>
        <v>1863.7499999999998</v>
      </c>
      <c r="K94" s="149">
        <f t="shared" si="119"/>
        <v>301.875</v>
      </c>
      <c r="L94" s="149">
        <f t="shared" si="120"/>
        <v>798</v>
      </c>
      <c r="M94" s="149">
        <f t="shared" si="121"/>
        <v>1861.1250000000002</v>
      </c>
      <c r="N94" s="149"/>
      <c r="O94" s="149">
        <v>25</v>
      </c>
      <c r="P94" s="153"/>
      <c r="Q94" s="149">
        <f t="shared" si="122"/>
        <v>1576.375</v>
      </c>
      <c r="R94" s="149">
        <f t="shared" si="117"/>
        <v>4026.75</v>
      </c>
      <c r="S94" s="158">
        <f t="shared" si="118"/>
        <v>24673.625</v>
      </c>
    </row>
    <row r="95" spans="1:19" s="11" customFormat="1" ht="21" x14ac:dyDescent="0.35">
      <c r="A95" s="51">
        <v>58</v>
      </c>
      <c r="B95" s="192" t="s">
        <v>245</v>
      </c>
      <c r="C95" s="39" t="s">
        <v>40</v>
      </c>
      <c r="D95" s="39" t="s">
        <v>49</v>
      </c>
      <c r="E95" s="193" t="s">
        <v>185</v>
      </c>
      <c r="F95" s="40" t="s">
        <v>24</v>
      </c>
      <c r="G95" s="152">
        <v>26250</v>
      </c>
      <c r="H95" s="152"/>
      <c r="I95" s="149">
        <f t="shared" si="123"/>
        <v>753.375</v>
      </c>
      <c r="J95" s="149">
        <f t="shared" si="124"/>
        <v>1863.7499999999998</v>
      </c>
      <c r="K95" s="149">
        <f t="shared" si="119"/>
        <v>301.875</v>
      </c>
      <c r="L95" s="149">
        <f t="shared" si="120"/>
        <v>798</v>
      </c>
      <c r="M95" s="149">
        <f t="shared" si="121"/>
        <v>1861.1250000000002</v>
      </c>
      <c r="N95" s="149"/>
      <c r="O95" s="149">
        <v>25</v>
      </c>
      <c r="P95" s="153"/>
      <c r="Q95" s="149">
        <f t="shared" si="122"/>
        <v>1576.375</v>
      </c>
      <c r="R95" s="149">
        <f t="shared" si="117"/>
        <v>4026.75</v>
      </c>
      <c r="S95" s="158">
        <f t="shared" si="118"/>
        <v>24673.625</v>
      </c>
    </row>
    <row r="96" spans="1:19" s="11" customFormat="1" ht="21" x14ac:dyDescent="0.35">
      <c r="A96" s="51">
        <v>59</v>
      </c>
      <c r="B96" s="192" t="s">
        <v>228</v>
      </c>
      <c r="C96" s="39" t="s">
        <v>40</v>
      </c>
      <c r="D96" s="39" t="s">
        <v>49</v>
      </c>
      <c r="E96" s="193" t="s">
        <v>60</v>
      </c>
      <c r="F96" s="40" t="s">
        <v>24</v>
      </c>
      <c r="G96" s="152">
        <v>25000</v>
      </c>
      <c r="H96" s="152"/>
      <c r="I96" s="149">
        <f t="shared" si="123"/>
        <v>717.5</v>
      </c>
      <c r="J96" s="149">
        <f t="shared" si="124"/>
        <v>1774.9999999999998</v>
      </c>
      <c r="K96" s="149">
        <f t="shared" si="119"/>
        <v>287.5</v>
      </c>
      <c r="L96" s="149">
        <f t="shared" si="120"/>
        <v>760</v>
      </c>
      <c r="M96" s="149">
        <f t="shared" si="121"/>
        <v>1772.5000000000002</v>
      </c>
      <c r="N96" s="149">
        <v>0</v>
      </c>
      <c r="O96" s="149">
        <v>25</v>
      </c>
      <c r="P96" s="153">
        <v>100</v>
      </c>
      <c r="Q96" s="149">
        <f t="shared" si="122"/>
        <v>1602.5</v>
      </c>
      <c r="R96" s="149">
        <f t="shared" si="117"/>
        <v>3835</v>
      </c>
      <c r="S96" s="158">
        <f t="shared" si="118"/>
        <v>23397.5</v>
      </c>
    </row>
    <row r="97" spans="1:19" s="11" customFormat="1" ht="21" x14ac:dyDescent="0.35">
      <c r="A97" s="51">
        <v>60</v>
      </c>
      <c r="B97" s="192" t="s">
        <v>231</v>
      </c>
      <c r="C97" s="39" t="s">
        <v>40</v>
      </c>
      <c r="D97" s="39" t="s">
        <v>49</v>
      </c>
      <c r="E97" s="193" t="s">
        <v>60</v>
      </c>
      <c r="F97" s="40" t="s">
        <v>24</v>
      </c>
      <c r="G97" s="152">
        <v>25000</v>
      </c>
      <c r="H97" s="152"/>
      <c r="I97" s="149">
        <f t="shared" si="123"/>
        <v>717.5</v>
      </c>
      <c r="J97" s="149">
        <f t="shared" si="124"/>
        <v>1774.9999999999998</v>
      </c>
      <c r="K97" s="149">
        <f t="shared" si="119"/>
        <v>287.5</v>
      </c>
      <c r="L97" s="149">
        <f t="shared" si="120"/>
        <v>760</v>
      </c>
      <c r="M97" s="149">
        <f t="shared" si="121"/>
        <v>1772.5000000000002</v>
      </c>
      <c r="N97" s="149">
        <v>0</v>
      </c>
      <c r="O97" s="149">
        <v>25</v>
      </c>
      <c r="P97" s="153">
        <v>3000</v>
      </c>
      <c r="Q97" s="149">
        <f t="shared" si="122"/>
        <v>4502.5</v>
      </c>
      <c r="R97" s="149">
        <f t="shared" si="117"/>
        <v>3835</v>
      </c>
      <c r="S97" s="158">
        <f t="shared" si="118"/>
        <v>20497.5</v>
      </c>
    </row>
    <row r="98" spans="1:19" s="11" customFormat="1" ht="21" x14ac:dyDescent="0.35">
      <c r="A98" s="51">
        <v>61</v>
      </c>
      <c r="B98" s="192" t="s">
        <v>233</v>
      </c>
      <c r="C98" s="39" t="s">
        <v>40</v>
      </c>
      <c r="D98" s="39" t="s">
        <v>49</v>
      </c>
      <c r="E98" s="193" t="s">
        <v>60</v>
      </c>
      <c r="F98" s="40" t="s">
        <v>24</v>
      </c>
      <c r="G98" s="152">
        <v>26250</v>
      </c>
      <c r="H98" s="152"/>
      <c r="I98" s="149">
        <f t="shared" si="123"/>
        <v>753.375</v>
      </c>
      <c r="J98" s="149">
        <f t="shared" si="124"/>
        <v>1863.7499999999998</v>
      </c>
      <c r="K98" s="149">
        <f t="shared" si="119"/>
        <v>301.875</v>
      </c>
      <c r="L98" s="149">
        <f t="shared" si="120"/>
        <v>798</v>
      </c>
      <c r="M98" s="149">
        <f t="shared" si="121"/>
        <v>1861.1250000000002</v>
      </c>
      <c r="N98" s="149">
        <v>0</v>
      </c>
      <c r="O98" s="149">
        <v>25</v>
      </c>
      <c r="P98" s="153">
        <v>0</v>
      </c>
      <c r="Q98" s="149">
        <f t="shared" si="122"/>
        <v>1576.375</v>
      </c>
      <c r="R98" s="149">
        <f t="shared" si="117"/>
        <v>4026.75</v>
      </c>
      <c r="S98" s="158">
        <f t="shared" si="118"/>
        <v>24673.625</v>
      </c>
    </row>
    <row r="99" spans="1:19" s="11" customFormat="1" ht="21" x14ac:dyDescent="0.35">
      <c r="A99" s="51">
        <v>62</v>
      </c>
      <c r="B99" s="192" t="s">
        <v>241</v>
      </c>
      <c r="C99" s="193" t="s">
        <v>40</v>
      </c>
      <c r="D99" s="39" t="s">
        <v>49</v>
      </c>
      <c r="E99" s="193" t="s">
        <v>60</v>
      </c>
      <c r="F99" s="40" t="s">
        <v>24</v>
      </c>
      <c r="G99" s="152">
        <v>26250</v>
      </c>
      <c r="H99" s="152"/>
      <c r="I99" s="149">
        <f t="shared" si="123"/>
        <v>753.375</v>
      </c>
      <c r="J99" s="149">
        <f t="shared" si="124"/>
        <v>1863.7499999999998</v>
      </c>
      <c r="K99" s="149">
        <f t="shared" si="119"/>
        <v>301.875</v>
      </c>
      <c r="L99" s="149">
        <f t="shared" si="120"/>
        <v>798</v>
      </c>
      <c r="M99" s="149">
        <f t="shared" si="121"/>
        <v>1861.1250000000002</v>
      </c>
      <c r="N99" s="149"/>
      <c r="O99" s="149">
        <v>25</v>
      </c>
      <c r="P99" s="153"/>
      <c r="Q99" s="149">
        <f t="shared" si="122"/>
        <v>1576.375</v>
      </c>
      <c r="R99" s="149">
        <f t="shared" si="117"/>
        <v>4026.75</v>
      </c>
      <c r="S99" s="158">
        <f t="shared" si="118"/>
        <v>24673.625</v>
      </c>
    </row>
    <row r="100" spans="1:19" s="11" customFormat="1" ht="21" x14ac:dyDescent="0.35">
      <c r="A100" s="51">
        <v>63</v>
      </c>
      <c r="B100" s="192" t="s">
        <v>243</v>
      </c>
      <c r="C100" s="193" t="s">
        <v>40</v>
      </c>
      <c r="D100" s="39" t="s">
        <v>49</v>
      </c>
      <c r="E100" s="193" t="s">
        <v>60</v>
      </c>
      <c r="F100" s="40" t="s">
        <v>24</v>
      </c>
      <c r="G100" s="152">
        <v>23000</v>
      </c>
      <c r="H100" s="152"/>
      <c r="I100" s="149">
        <f t="shared" si="123"/>
        <v>660.1</v>
      </c>
      <c r="J100" s="149">
        <f t="shared" si="124"/>
        <v>1632.9999999999998</v>
      </c>
      <c r="K100" s="149">
        <f t="shared" si="119"/>
        <v>264.5</v>
      </c>
      <c r="L100" s="149">
        <f t="shared" si="120"/>
        <v>699.2</v>
      </c>
      <c r="M100" s="149">
        <f t="shared" si="121"/>
        <v>1630.7</v>
      </c>
      <c r="N100" s="149"/>
      <c r="O100" s="149">
        <v>25</v>
      </c>
      <c r="P100" s="153"/>
      <c r="Q100" s="149">
        <f t="shared" si="122"/>
        <v>1384.3000000000002</v>
      </c>
      <c r="R100" s="149">
        <f t="shared" si="117"/>
        <v>3528.2</v>
      </c>
      <c r="S100" s="158">
        <f t="shared" si="118"/>
        <v>21615.7</v>
      </c>
    </row>
    <row r="101" spans="1:19" s="11" customFormat="1" ht="21" x14ac:dyDescent="0.35">
      <c r="A101" s="51">
        <v>64</v>
      </c>
      <c r="B101" s="39" t="s">
        <v>229</v>
      </c>
      <c r="C101" s="193" t="s">
        <v>40</v>
      </c>
      <c r="D101" s="39" t="s">
        <v>49</v>
      </c>
      <c r="E101" s="193" t="s">
        <v>89</v>
      </c>
      <c r="F101" s="40" t="s">
        <v>24</v>
      </c>
      <c r="G101" s="152">
        <v>10000</v>
      </c>
      <c r="H101" s="152"/>
      <c r="I101" s="149">
        <f t="shared" si="123"/>
        <v>287</v>
      </c>
      <c r="J101" s="149">
        <f t="shared" si="124"/>
        <v>709.99999999999989</v>
      </c>
      <c r="K101" s="149">
        <f t="shared" si="119"/>
        <v>115</v>
      </c>
      <c r="L101" s="149">
        <f t="shared" si="120"/>
        <v>304</v>
      </c>
      <c r="M101" s="149">
        <f t="shared" si="121"/>
        <v>709</v>
      </c>
      <c r="N101" s="149">
        <v>0</v>
      </c>
      <c r="O101" s="149">
        <v>25</v>
      </c>
      <c r="P101" s="153">
        <v>0</v>
      </c>
      <c r="Q101" s="149">
        <f t="shared" si="122"/>
        <v>616</v>
      </c>
      <c r="R101" s="149">
        <f t="shared" si="117"/>
        <v>1534</v>
      </c>
      <c r="S101" s="158">
        <f t="shared" si="118"/>
        <v>9384</v>
      </c>
    </row>
    <row r="102" spans="1:19" s="11" customFormat="1" ht="21" x14ac:dyDescent="0.35">
      <c r="A102" s="51">
        <v>65</v>
      </c>
      <c r="B102" s="39" t="s">
        <v>246</v>
      </c>
      <c r="C102" s="192" t="s">
        <v>40</v>
      </c>
      <c r="D102" s="39" t="s">
        <v>49</v>
      </c>
      <c r="E102" s="193" t="s">
        <v>89</v>
      </c>
      <c r="F102" s="40" t="s">
        <v>24</v>
      </c>
      <c r="G102" s="152">
        <v>23000</v>
      </c>
      <c r="H102" s="152"/>
      <c r="I102" s="149">
        <f t="shared" si="123"/>
        <v>660.1</v>
      </c>
      <c r="J102" s="149">
        <f t="shared" si="124"/>
        <v>1632.9999999999998</v>
      </c>
      <c r="K102" s="149">
        <f t="shared" si="119"/>
        <v>264.5</v>
      </c>
      <c r="L102" s="149">
        <f t="shared" si="120"/>
        <v>699.2</v>
      </c>
      <c r="M102" s="149">
        <f t="shared" si="121"/>
        <v>1630.7</v>
      </c>
      <c r="N102" s="149"/>
      <c r="O102" s="149">
        <v>25</v>
      </c>
      <c r="P102" s="153"/>
      <c r="Q102" s="149">
        <f t="shared" si="122"/>
        <v>1384.3000000000002</v>
      </c>
      <c r="R102" s="149">
        <f t="shared" si="117"/>
        <v>3528.2</v>
      </c>
      <c r="S102" s="158">
        <f t="shared" si="118"/>
        <v>21615.7</v>
      </c>
    </row>
    <row r="103" spans="1:19" s="11" customFormat="1" ht="21" x14ac:dyDescent="0.35">
      <c r="A103" s="51">
        <v>66</v>
      </c>
      <c r="B103" s="39" t="s">
        <v>226</v>
      </c>
      <c r="C103" s="192" t="s">
        <v>41</v>
      </c>
      <c r="D103" s="39" t="s">
        <v>49</v>
      </c>
      <c r="E103" s="193" t="s">
        <v>42</v>
      </c>
      <c r="F103" s="40" t="s">
        <v>24</v>
      </c>
      <c r="G103" s="152">
        <v>31500</v>
      </c>
      <c r="H103" s="152"/>
      <c r="I103" s="149">
        <f t="shared" si="123"/>
        <v>904.05</v>
      </c>
      <c r="J103" s="149">
        <f t="shared" si="124"/>
        <v>2236.5</v>
      </c>
      <c r="K103" s="149">
        <f t="shared" si="119"/>
        <v>362.25</v>
      </c>
      <c r="L103" s="149">
        <f t="shared" si="120"/>
        <v>957.6</v>
      </c>
      <c r="M103" s="149">
        <f t="shared" si="121"/>
        <v>2233.3500000000004</v>
      </c>
      <c r="N103" s="149">
        <v>0</v>
      </c>
      <c r="O103" s="149">
        <v>25</v>
      </c>
      <c r="P103" s="153">
        <v>0</v>
      </c>
      <c r="Q103" s="149">
        <f t="shared" si="122"/>
        <v>1886.65</v>
      </c>
      <c r="R103" s="149">
        <f t="shared" si="117"/>
        <v>4832.1000000000004</v>
      </c>
      <c r="S103" s="158">
        <f t="shared" si="118"/>
        <v>29613.35</v>
      </c>
    </row>
    <row r="104" spans="1:19" s="11" customFormat="1" ht="21.75" thickBot="1" x14ac:dyDescent="0.4">
      <c r="A104" s="183"/>
      <c r="B104" s="202" t="s">
        <v>25</v>
      </c>
      <c r="C104" s="202"/>
      <c r="D104" s="202"/>
      <c r="E104" s="203"/>
      <c r="F104" s="40"/>
      <c r="G104" s="190">
        <f>SUM(G86:G103)</f>
        <v>433750</v>
      </c>
      <c r="H104" s="190">
        <f>SUM(H86:H103)</f>
        <v>0</v>
      </c>
      <c r="I104" s="190">
        <f>SUM(I86:I103)</f>
        <v>12448.625</v>
      </c>
      <c r="J104" s="190">
        <f>SUM(J86:J103)</f>
        <v>30796.25</v>
      </c>
      <c r="K104" s="190">
        <f>SUM(K86:K103)</f>
        <v>4988.125</v>
      </c>
      <c r="L104" s="190">
        <f>SUM(L86:L103)</f>
        <v>13186.000000000002</v>
      </c>
      <c r="M104" s="190">
        <f>SUM(M86:M103)</f>
        <v>30752.875</v>
      </c>
      <c r="N104" s="189">
        <f>SUM(N86:N103)</f>
        <v>0</v>
      </c>
      <c r="O104" s="190">
        <f>SUM(O86:O103)</f>
        <v>450</v>
      </c>
      <c r="P104" s="190">
        <f>SUM(P86:P103)</f>
        <v>6117.57</v>
      </c>
      <c r="Q104" s="190">
        <f>SUM(Q86:Q103)</f>
        <v>32202.195</v>
      </c>
      <c r="R104" s="190">
        <f>SUM(R86:R103)</f>
        <v>66537.25</v>
      </c>
      <c r="S104" s="190">
        <f>SUM(S86:S103)</f>
        <v>401547.80499999999</v>
      </c>
    </row>
    <row r="105" spans="1:19" s="11" customFormat="1" ht="31.5" x14ac:dyDescent="0.2">
      <c r="A105" s="199" t="s">
        <v>50</v>
      </c>
      <c r="B105" s="200"/>
      <c r="C105" s="200"/>
      <c r="D105" s="200"/>
      <c r="E105" s="200"/>
      <c r="F105" s="200"/>
      <c r="G105" s="200"/>
      <c r="H105" s="200"/>
      <c r="I105" s="200"/>
      <c r="J105" s="200"/>
      <c r="K105" s="200"/>
      <c r="L105" s="200"/>
      <c r="M105" s="200"/>
      <c r="N105" s="200"/>
      <c r="O105" s="200"/>
      <c r="P105" s="200"/>
      <c r="Q105" s="200"/>
      <c r="R105" s="200"/>
      <c r="S105" s="201"/>
    </row>
    <row r="106" spans="1:19" s="11" customFormat="1" ht="42" customHeight="1" x14ac:dyDescent="0.35">
      <c r="A106" s="51">
        <v>67</v>
      </c>
      <c r="B106" s="39" t="s">
        <v>106</v>
      </c>
      <c r="C106" s="154" t="s">
        <v>41</v>
      </c>
      <c r="D106" s="39" t="s">
        <v>50</v>
      </c>
      <c r="E106" s="39" t="s">
        <v>72</v>
      </c>
      <c r="F106" s="40" t="s">
        <v>24</v>
      </c>
      <c r="G106" s="149">
        <v>15000</v>
      </c>
      <c r="H106" s="149"/>
      <c r="I106" s="149">
        <f>+G106*2.87%</f>
        <v>430.5</v>
      </c>
      <c r="J106" s="149">
        <f>+G106*7.1%</f>
        <v>1065</v>
      </c>
      <c r="K106" s="149">
        <f>G106*1.15%</f>
        <v>172.5</v>
      </c>
      <c r="L106" s="149">
        <f>G106*3.04%</f>
        <v>456</v>
      </c>
      <c r="M106" s="149">
        <f>G106*7.09%</f>
        <v>1063.5</v>
      </c>
      <c r="N106" s="149">
        <v>0</v>
      </c>
      <c r="O106" s="149">
        <v>25</v>
      </c>
      <c r="P106" s="149"/>
      <c r="Q106" s="149">
        <f>H106+I106+L106+N106+P106+O106</f>
        <v>911.5</v>
      </c>
      <c r="R106" s="149">
        <f>J106+K106+M106</f>
        <v>2301</v>
      </c>
      <c r="S106" s="158">
        <f>G106-Q106</f>
        <v>14088.5</v>
      </c>
    </row>
    <row r="107" spans="1:19" s="11" customFormat="1" ht="21" x14ac:dyDescent="0.35">
      <c r="A107" s="259">
        <v>68</v>
      </c>
      <c r="B107" s="192" t="s">
        <v>244</v>
      </c>
      <c r="C107" s="197" t="s">
        <v>41</v>
      </c>
      <c r="D107" s="39" t="s">
        <v>50</v>
      </c>
      <c r="E107" s="193" t="s">
        <v>42</v>
      </c>
      <c r="F107" s="40" t="s">
        <v>24</v>
      </c>
      <c r="G107" s="149">
        <v>35000</v>
      </c>
      <c r="H107" s="149"/>
      <c r="I107" s="149">
        <f>+G107*2.87%</f>
        <v>1004.5</v>
      </c>
      <c r="J107" s="149">
        <f>+G107*7.1%</f>
        <v>2485</v>
      </c>
      <c r="K107" s="149">
        <f>G107*1.15%</f>
        <v>402.5</v>
      </c>
      <c r="L107" s="149">
        <f>G107*3.04%</f>
        <v>1064</v>
      </c>
      <c r="M107" s="149">
        <f>G107*7.09%</f>
        <v>2481.5</v>
      </c>
      <c r="N107" s="149">
        <v>0</v>
      </c>
      <c r="O107" s="149">
        <v>25</v>
      </c>
      <c r="P107" s="149"/>
      <c r="Q107" s="149">
        <f>H107+I107+L107+N107+P107+O107</f>
        <v>2093.5</v>
      </c>
      <c r="R107" s="149">
        <f>J107+K107+M107</f>
        <v>5369</v>
      </c>
      <c r="S107" s="158">
        <f>G107-Q107</f>
        <v>32906.5</v>
      </c>
    </row>
    <row r="108" spans="1:19" s="11" customFormat="1" ht="21.75" thickBot="1" x14ac:dyDescent="0.4">
      <c r="A108" s="183"/>
      <c r="B108" s="202" t="s">
        <v>25</v>
      </c>
      <c r="C108" s="202"/>
      <c r="D108" s="202"/>
      <c r="E108" s="203"/>
      <c r="F108" s="40"/>
      <c r="G108" s="190">
        <f>SUM(G106:G107)</f>
        <v>50000</v>
      </c>
      <c r="H108" s="190">
        <f>SUM(H106:H107)</f>
        <v>0</v>
      </c>
      <c r="I108" s="190">
        <f>SUM(I106:I107)</f>
        <v>1435</v>
      </c>
      <c r="J108" s="190">
        <f t="shared" ref="J108:R108" si="125">SUM(J106:J107)</f>
        <v>3550</v>
      </c>
      <c r="K108" s="190">
        <f t="shared" si="125"/>
        <v>575</v>
      </c>
      <c r="L108" s="190">
        <f t="shared" si="125"/>
        <v>1520</v>
      </c>
      <c r="M108" s="190">
        <f t="shared" si="125"/>
        <v>3545</v>
      </c>
      <c r="N108" s="190">
        <f t="shared" si="125"/>
        <v>0</v>
      </c>
      <c r="O108" s="190">
        <f t="shared" si="125"/>
        <v>50</v>
      </c>
      <c r="P108" s="190">
        <f t="shared" si="125"/>
        <v>0</v>
      </c>
      <c r="Q108" s="190">
        <f t="shared" si="125"/>
        <v>3005</v>
      </c>
      <c r="R108" s="190">
        <f t="shared" si="125"/>
        <v>7670</v>
      </c>
      <c r="S108" s="120">
        <f t="shared" ref="H108:S108" si="126">SUM(S106:S106)</f>
        <v>14088.5</v>
      </c>
    </row>
    <row r="109" spans="1:19" s="11" customFormat="1" ht="31.5" x14ac:dyDescent="0.2">
      <c r="A109" s="199" t="s">
        <v>53</v>
      </c>
      <c r="B109" s="200"/>
      <c r="C109" s="200"/>
      <c r="D109" s="200"/>
      <c r="E109" s="200"/>
      <c r="F109" s="200"/>
      <c r="G109" s="200"/>
      <c r="H109" s="200"/>
      <c r="I109" s="200"/>
      <c r="J109" s="200"/>
      <c r="K109" s="200"/>
      <c r="L109" s="200"/>
      <c r="M109" s="200"/>
      <c r="N109" s="200"/>
      <c r="O109" s="200"/>
      <c r="P109" s="200"/>
      <c r="Q109" s="200"/>
      <c r="R109" s="200"/>
      <c r="S109" s="201"/>
    </row>
    <row r="110" spans="1:19" s="11" customFormat="1" ht="21" x14ac:dyDescent="0.35">
      <c r="A110" s="51">
        <v>69</v>
      </c>
      <c r="B110" s="39" t="s">
        <v>115</v>
      </c>
      <c r="C110" s="39" t="s">
        <v>41</v>
      </c>
      <c r="D110" s="39" t="s">
        <v>51</v>
      </c>
      <c r="E110" s="121" t="s">
        <v>63</v>
      </c>
      <c r="F110" s="40" t="s">
        <v>24</v>
      </c>
      <c r="G110" s="149">
        <v>19800</v>
      </c>
      <c r="H110" s="149"/>
      <c r="I110" s="149">
        <f t="shared" ref="I110" si="127">G110*2.87/100</f>
        <v>568.26</v>
      </c>
      <c r="J110" s="149">
        <f t="shared" ref="J110" si="128">G110*7.1/100</f>
        <v>1405.8</v>
      </c>
      <c r="K110" s="149">
        <f>G110*1.15%</f>
        <v>227.7</v>
      </c>
      <c r="L110" s="149">
        <f>+G110*3.04%</f>
        <v>601.91999999999996</v>
      </c>
      <c r="M110" s="149">
        <f t="shared" ref="M110" si="129">+G110*7.09%</f>
        <v>1403.8200000000002</v>
      </c>
      <c r="N110" s="149"/>
      <c r="O110" s="149">
        <v>25</v>
      </c>
      <c r="P110" s="43">
        <v>100</v>
      </c>
      <c r="Q110" s="149">
        <f>H110+I110+L110+N110+P110+O110</f>
        <v>1295.1799999999998</v>
      </c>
      <c r="R110" s="149">
        <f>J110+K110+M110+P110</f>
        <v>3137.32</v>
      </c>
      <c r="S110" s="158">
        <f>G110-Q110</f>
        <v>18504.82</v>
      </c>
    </row>
    <row r="111" spans="1:19" s="11" customFormat="1" ht="21" x14ac:dyDescent="0.35">
      <c r="A111" s="51">
        <v>70</v>
      </c>
      <c r="B111" s="39" t="s">
        <v>116</v>
      </c>
      <c r="C111" s="39" t="s">
        <v>41</v>
      </c>
      <c r="D111" s="39" t="s">
        <v>51</v>
      </c>
      <c r="E111" s="121" t="s">
        <v>63</v>
      </c>
      <c r="F111" s="40" t="s">
        <v>24</v>
      </c>
      <c r="G111" s="152">
        <v>19800</v>
      </c>
      <c r="H111" s="152"/>
      <c r="I111" s="149">
        <f t="shared" ref="I111:I118" si="130">G111*2.87/100</f>
        <v>568.26</v>
      </c>
      <c r="J111" s="149">
        <f t="shared" ref="J111:J118" si="131">G111*7.1/100</f>
        <v>1405.8</v>
      </c>
      <c r="K111" s="149">
        <f t="shared" ref="K111:K118" si="132">G111*1.15%</f>
        <v>227.7</v>
      </c>
      <c r="L111" s="149">
        <f t="shared" ref="L111:L118" si="133">+G111*3.04%</f>
        <v>601.91999999999996</v>
      </c>
      <c r="M111" s="149">
        <f t="shared" ref="M111:M118" si="134">+G111*7.09%</f>
        <v>1403.8200000000002</v>
      </c>
      <c r="N111" s="149"/>
      <c r="O111" s="149">
        <v>25</v>
      </c>
      <c r="P111" s="43">
        <v>0</v>
      </c>
      <c r="Q111" s="149">
        <f t="shared" ref="Q111:Q117" si="135">H111+I111+L111+N111+P111+O111</f>
        <v>1195.1799999999998</v>
      </c>
      <c r="R111" s="149">
        <f t="shared" ref="R111:R117" si="136">J111+K111+M111+P111</f>
        <v>3037.32</v>
      </c>
      <c r="S111" s="158">
        <f t="shared" ref="S111:S117" si="137">G111-Q111</f>
        <v>18604.82</v>
      </c>
    </row>
    <row r="112" spans="1:19" s="11" customFormat="1" ht="21" x14ac:dyDescent="0.35">
      <c r="A112" s="51">
        <v>71</v>
      </c>
      <c r="B112" s="39" t="s">
        <v>117</v>
      </c>
      <c r="C112" s="39" t="s">
        <v>41</v>
      </c>
      <c r="D112" s="39" t="s">
        <v>51</v>
      </c>
      <c r="E112" s="121" t="s">
        <v>123</v>
      </c>
      <c r="F112" s="40" t="s">
        <v>24</v>
      </c>
      <c r="G112" s="152">
        <v>23100</v>
      </c>
      <c r="H112" s="152"/>
      <c r="I112" s="149">
        <f t="shared" si="130"/>
        <v>662.97</v>
      </c>
      <c r="J112" s="149">
        <f t="shared" si="131"/>
        <v>1640.1</v>
      </c>
      <c r="K112" s="149">
        <f t="shared" si="132"/>
        <v>265.64999999999998</v>
      </c>
      <c r="L112" s="149">
        <f t="shared" si="133"/>
        <v>702.24</v>
      </c>
      <c r="M112" s="149">
        <f t="shared" si="134"/>
        <v>1637.7900000000002</v>
      </c>
      <c r="N112" s="149"/>
      <c r="O112" s="149">
        <v>25</v>
      </c>
      <c r="P112" s="43">
        <v>0</v>
      </c>
      <c r="Q112" s="149">
        <f t="shared" si="135"/>
        <v>1390.21</v>
      </c>
      <c r="R112" s="149">
        <f t="shared" si="136"/>
        <v>3543.54</v>
      </c>
      <c r="S112" s="158">
        <f t="shared" si="137"/>
        <v>21709.79</v>
      </c>
    </row>
    <row r="113" spans="1:20" s="11" customFormat="1" ht="21" x14ac:dyDescent="0.35">
      <c r="A113" s="51">
        <v>72</v>
      </c>
      <c r="B113" s="39" t="s">
        <v>118</v>
      </c>
      <c r="C113" s="39" t="s">
        <v>40</v>
      </c>
      <c r="D113" s="39" t="s">
        <v>51</v>
      </c>
      <c r="E113" s="121" t="s">
        <v>57</v>
      </c>
      <c r="F113" s="40" t="s">
        <v>24</v>
      </c>
      <c r="G113" s="152">
        <v>35000</v>
      </c>
      <c r="H113" s="152"/>
      <c r="I113" s="149">
        <f t="shared" si="130"/>
        <v>1004.5</v>
      </c>
      <c r="J113" s="149">
        <f t="shared" si="131"/>
        <v>2485</v>
      </c>
      <c r="K113" s="149">
        <f t="shared" si="132"/>
        <v>402.5</v>
      </c>
      <c r="L113" s="149">
        <f t="shared" si="133"/>
        <v>1064</v>
      </c>
      <c r="M113" s="149">
        <f t="shared" si="134"/>
        <v>2481.5</v>
      </c>
      <c r="N113" s="149"/>
      <c r="O113" s="149">
        <v>25</v>
      </c>
      <c r="P113" s="43">
        <v>100</v>
      </c>
      <c r="Q113" s="149">
        <f t="shared" si="135"/>
        <v>2193.5</v>
      </c>
      <c r="R113" s="149">
        <f t="shared" si="136"/>
        <v>5469</v>
      </c>
      <c r="S113" s="158">
        <f t="shared" si="137"/>
        <v>32806.5</v>
      </c>
    </row>
    <row r="114" spans="1:20" s="11" customFormat="1" ht="21" x14ac:dyDescent="0.35">
      <c r="A114" s="51">
        <v>73</v>
      </c>
      <c r="B114" s="39" t="s">
        <v>119</v>
      </c>
      <c r="C114" s="39" t="s">
        <v>40</v>
      </c>
      <c r="D114" s="39" t="s">
        <v>51</v>
      </c>
      <c r="E114" s="121" t="s">
        <v>57</v>
      </c>
      <c r="F114" s="40" t="s">
        <v>24</v>
      </c>
      <c r="G114" s="152">
        <v>45000</v>
      </c>
      <c r="H114" s="152">
        <v>969.81</v>
      </c>
      <c r="I114" s="149">
        <f t="shared" si="130"/>
        <v>1291.5</v>
      </c>
      <c r="J114" s="149">
        <f t="shared" si="131"/>
        <v>3195</v>
      </c>
      <c r="K114" s="149">
        <f t="shared" si="132"/>
        <v>517.5</v>
      </c>
      <c r="L114" s="149">
        <f t="shared" si="133"/>
        <v>1368</v>
      </c>
      <c r="M114" s="149">
        <f t="shared" si="134"/>
        <v>3190.5</v>
      </c>
      <c r="N114" s="149"/>
      <c r="O114" s="149">
        <v>25</v>
      </c>
      <c r="P114" s="43">
        <v>0</v>
      </c>
      <c r="Q114" s="149">
        <f t="shared" si="135"/>
        <v>3654.31</v>
      </c>
      <c r="R114" s="149">
        <f t="shared" si="136"/>
        <v>6903</v>
      </c>
      <c r="S114" s="158">
        <f t="shared" si="137"/>
        <v>41345.69</v>
      </c>
    </row>
    <row r="115" spans="1:20" s="11" customFormat="1" ht="21" x14ac:dyDescent="0.35">
      <c r="A115" s="51">
        <v>74</v>
      </c>
      <c r="B115" s="39" t="s">
        <v>120</v>
      </c>
      <c r="C115" s="39" t="s">
        <v>40</v>
      </c>
      <c r="D115" s="39" t="s">
        <v>51</v>
      </c>
      <c r="E115" s="121" t="s">
        <v>124</v>
      </c>
      <c r="F115" s="40" t="s">
        <v>24</v>
      </c>
      <c r="G115" s="152">
        <v>35000</v>
      </c>
      <c r="H115" s="152"/>
      <c r="I115" s="149">
        <f t="shared" si="130"/>
        <v>1004.5</v>
      </c>
      <c r="J115" s="149">
        <f t="shared" si="131"/>
        <v>2485</v>
      </c>
      <c r="K115" s="149">
        <f t="shared" si="132"/>
        <v>402.5</v>
      </c>
      <c r="L115" s="149">
        <f t="shared" si="133"/>
        <v>1064</v>
      </c>
      <c r="M115" s="149">
        <f t="shared" si="134"/>
        <v>2481.5</v>
      </c>
      <c r="N115" s="149"/>
      <c r="O115" s="149">
        <v>25</v>
      </c>
      <c r="P115" s="43">
        <v>100</v>
      </c>
      <c r="Q115" s="149">
        <f t="shared" si="135"/>
        <v>2193.5</v>
      </c>
      <c r="R115" s="149">
        <f t="shared" si="136"/>
        <v>5469</v>
      </c>
      <c r="S115" s="158">
        <f t="shared" si="137"/>
        <v>32806.5</v>
      </c>
    </row>
    <row r="116" spans="1:20" s="11" customFormat="1" ht="21" x14ac:dyDescent="0.35">
      <c r="A116" s="51">
        <v>75</v>
      </c>
      <c r="B116" s="192" t="s">
        <v>121</v>
      </c>
      <c r="C116" s="192" t="s">
        <v>40</v>
      </c>
      <c r="D116" s="39" t="s">
        <v>51</v>
      </c>
      <c r="E116" s="194" t="s">
        <v>57</v>
      </c>
      <c r="F116" s="40" t="s">
        <v>24</v>
      </c>
      <c r="G116" s="152">
        <v>35000</v>
      </c>
      <c r="H116" s="152"/>
      <c r="I116" s="149">
        <f t="shared" si="130"/>
        <v>1004.5</v>
      </c>
      <c r="J116" s="149">
        <f t="shared" si="131"/>
        <v>2485</v>
      </c>
      <c r="K116" s="149">
        <f t="shared" si="132"/>
        <v>402.5</v>
      </c>
      <c r="L116" s="149">
        <f t="shared" si="133"/>
        <v>1064</v>
      </c>
      <c r="M116" s="149">
        <f t="shared" si="134"/>
        <v>2481.5</v>
      </c>
      <c r="N116" s="149"/>
      <c r="O116" s="149">
        <v>25</v>
      </c>
      <c r="P116" s="43">
        <v>100</v>
      </c>
      <c r="Q116" s="149">
        <f t="shared" si="135"/>
        <v>2193.5</v>
      </c>
      <c r="R116" s="149">
        <f t="shared" si="136"/>
        <v>5469</v>
      </c>
      <c r="S116" s="158">
        <f t="shared" si="137"/>
        <v>32806.5</v>
      </c>
    </row>
    <row r="117" spans="1:20" s="11" customFormat="1" ht="21" x14ac:dyDescent="0.35">
      <c r="A117" s="51">
        <v>76</v>
      </c>
      <c r="B117" s="192" t="s">
        <v>122</v>
      </c>
      <c r="C117" s="192" t="s">
        <v>40</v>
      </c>
      <c r="D117" s="39" t="s">
        <v>51</v>
      </c>
      <c r="E117" s="194" t="s">
        <v>124</v>
      </c>
      <c r="F117" s="40" t="s">
        <v>24</v>
      </c>
      <c r="G117" s="152">
        <v>35000</v>
      </c>
      <c r="H117" s="152"/>
      <c r="I117" s="149">
        <f t="shared" si="130"/>
        <v>1004.5</v>
      </c>
      <c r="J117" s="149">
        <f t="shared" si="131"/>
        <v>2485</v>
      </c>
      <c r="K117" s="149">
        <f t="shared" si="132"/>
        <v>402.5</v>
      </c>
      <c r="L117" s="149">
        <f t="shared" si="133"/>
        <v>1064</v>
      </c>
      <c r="M117" s="149">
        <f t="shared" si="134"/>
        <v>2481.5</v>
      </c>
      <c r="N117" s="149"/>
      <c r="O117" s="149">
        <v>25</v>
      </c>
      <c r="P117" s="43">
        <v>100</v>
      </c>
      <c r="Q117" s="149">
        <f t="shared" si="135"/>
        <v>2193.5</v>
      </c>
      <c r="R117" s="149">
        <f t="shared" si="136"/>
        <v>5469</v>
      </c>
      <c r="S117" s="158">
        <f t="shared" si="137"/>
        <v>32806.5</v>
      </c>
    </row>
    <row r="118" spans="1:20" s="11" customFormat="1" ht="21" x14ac:dyDescent="0.35">
      <c r="A118" s="51">
        <v>77</v>
      </c>
      <c r="B118" s="192" t="s">
        <v>170</v>
      </c>
      <c r="C118" s="192" t="s">
        <v>40</v>
      </c>
      <c r="D118" s="39" t="s">
        <v>51</v>
      </c>
      <c r="E118" s="194" t="s">
        <v>79</v>
      </c>
      <c r="F118" s="40"/>
      <c r="G118" s="152">
        <v>31500</v>
      </c>
      <c r="H118" s="152"/>
      <c r="I118" s="149">
        <f t="shared" si="130"/>
        <v>904.05</v>
      </c>
      <c r="J118" s="149">
        <f t="shared" si="131"/>
        <v>2236.5</v>
      </c>
      <c r="K118" s="149">
        <f t="shared" si="132"/>
        <v>362.25</v>
      </c>
      <c r="L118" s="149">
        <f t="shared" si="133"/>
        <v>957.6</v>
      </c>
      <c r="M118" s="149">
        <f t="shared" si="134"/>
        <v>2233.3500000000004</v>
      </c>
      <c r="N118" s="149"/>
      <c r="O118" s="149">
        <v>25</v>
      </c>
      <c r="P118" s="43">
        <v>435</v>
      </c>
      <c r="Q118" s="149">
        <f t="shared" ref="Q118" si="138">H118+I118+L118+N118+P118+O118</f>
        <v>2321.65</v>
      </c>
      <c r="R118" s="149">
        <f t="shared" ref="R118" si="139">J118+K118+M118+P118</f>
        <v>5267.1</v>
      </c>
      <c r="S118" s="158">
        <f t="shared" ref="S118" si="140">G118-Q118</f>
        <v>29178.35</v>
      </c>
    </row>
    <row r="119" spans="1:20" s="11" customFormat="1" ht="21.75" thickBot="1" x14ac:dyDescent="0.4">
      <c r="A119" s="183"/>
      <c r="B119" s="202" t="s">
        <v>25</v>
      </c>
      <c r="C119" s="202"/>
      <c r="D119" s="202"/>
      <c r="E119" s="203"/>
      <c r="F119" s="40"/>
      <c r="G119" s="190">
        <f>SUM(G110:G118)</f>
        <v>279200</v>
      </c>
      <c r="H119" s="190">
        <f>SUM(H110:H118)</f>
        <v>969.81</v>
      </c>
      <c r="I119" s="190">
        <f>SUM(I110:I118)</f>
        <v>8013.04</v>
      </c>
      <c r="J119" s="190">
        <f>SUM(J110:J118)</f>
        <v>19823.2</v>
      </c>
      <c r="K119" s="190">
        <f>SUM(K110:K118)</f>
        <v>3210.8</v>
      </c>
      <c r="L119" s="190">
        <f>SUM(L110:L118)</f>
        <v>8487.68</v>
      </c>
      <c r="M119" s="190">
        <f>SUM(M110:M118)</f>
        <v>19795.28</v>
      </c>
      <c r="N119" s="120">
        <f>SUM(N110:N118)</f>
        <v>0</v>
      </c>
      <c r="O119" s="190">
        <f>SUM(O110:O118)</f>
        <v>225</v>
      </c>
      <c r="P119" s="190">
        <f>SUM(P110:P118)</f>
        <v>935</v>
      </c>
      <c r="Q119" s="190">
        <f>SUM(Q110:Q117)</f>
        <v>16308.88</v>
      </c>
      <c r="R119" s="190">
        <f>SUM(R110:R117)</f>
        <v>38497.18</v>
      </c>
      <c r="S119" s="190">
        <f>SUM(S110:S118)</f>
        <v>260569.47</v>
      </c>
    </row>
    <row r="120" spans="1:20" s="11" customFormat="1" ht="31.5" x14ac:dyDescent="0.2">
      <c r="A120" s="199" t="s">
        <v>55</v>
      </c>
      <c r="B120" s="200"/>
      <c r="C120" s="200"/>
      <c r="D120" s="200"/>
      <c r="E120" s="200"/>
      <c r="F120" s="200"/>
      <c r="G120" s="200"/>
      <c r="H120" s="200"/>
      <c r="I120" s="200"/>
      <c r="J120" s="200"/>
      <c r="K120" s="200"/>
      <c r="L120" s="200"/>
      <c r="M120" s="200"/>
      <c r="N120" s="200"/>
      <c r="O120" s="200"/>
      <c r="P120" s="200"/>
      <c r="Q120" s="200"/>
      <c r="R120" s="200"/>
      <c r="S120" s="201"/>
    </row>
    <row r="121" spans="1:20" s="11" customFormat="1" ht="21" x14ac:dyDescent="0.35">
      <c r="A121" s="51">
        <v>78</v>
      </c>
      <c r="B121" s="39" t="s">
        <v>168</v>
      </c>
      <c r="C121" s="154" t="s">
        <v>41</v>
      </c>
      <c r="D121" s="39" t="s">
        <v>56</v>
      </c>
      <c r="E121" s="39" t="s">
        <v>63</v>
      </c>
      <c r="F121" s="40" t="s">
        <v>24</v>
      </c>
      <c r="G121" s="149">
        <v>19800</v>
      </c>
      <c r="H121" s="149"/>
      <c r="I121" s="149">
        <f>+G121*2.87%</f>
        <v>568.26</v>
      </c>
      <c r="J121" s="149">
        <f>+G121*7.1%</f>
        <v>1405.8</v>
      </c>
      <c r="K121" s="149">
        <f>G121*1.15%</f>
        <v>227.7</v>
      </c>
      <c r="L121" s="149">
        <f>G121*3.04%</f>
        <v>601.91999999999996</v>
      </c>
      <c r="M121" s="149">
        <f>G121*7.09%</f>
        <v>1403.8200000000002</v>
      </c>
      <c r="N121" s="149">
        <v>0</v>
      </c>
      <c r="O121" s="149">
        <v>25</v>
      </c>
      <c r="P121" s="149">
        <v>6472.11</v>
      </c>
      <c r="Q121" s="149">
        <f>H121+I121+L121+N121+P121+O121</f>
        <v>7667.2899999999991</v>
      </c>
      <c r="R121" s="149">
        <f>J121+K121+M121</f>
        <v>3037.32</v>
      </c>
      <c r="S121" s="158">
        <f>G121-Q121</f>
        <v>12132.710000000001</v>
      </c>
    </row>
    <row r="122" spans="1:20" s="11" customFormat="1" ht="21" x14ac:dyDescent="0.35">
      <c r="A122" s="51">
        <v>79</v>
      </c>
      <c r="B122" s="39" t="s">
        <v>169</v>
      </c>
      <c r="C122" s="154" t="s">
        <v>40</v>
      </c>
      <c r="D122" s="39" t="s">
        <v>56</v>
      </c>
      <c r="E122" s="39" t="s">
        <v>63</v>
      </c>
      <c r="F122" s="40" t="s">
        <v>24</v>
      </c>
      <c r="G122" s="152">
        <v>19800</v>
      </c>
      <c r="H122" s="152"/>
      <c r="I122" s="149">
        <f t="shared" ref="I122:I150" si="141">+G122*2.87%</f>
        <v>568.26</v>
      </c>
      <c r="J122" s="149">
        <f t="shared" ref="J122:J150" si="142">+G122*7.1%</f>
        <v>1405.8</v>
      </c>
      <c r="K122" s="149">
        <f t="shared" ref="K122:K150" si="143">G122*1.15%</f>
        <v>227.7</v>
      </c>
      <c r="L122" s="149">
        <f t="shared" ref="L122:L150" si="144">G122*3.04%</f>
        <v>601.91999999999996</v>
      </c>
      <c r="M122" s="149">
        <f t="shared" ref="M122:M150" si="145">G122*7.09%</f>
        <v>1403.8200000000002</v>
      </c>
      <c r="N122" s="149">
        <v>0</v>
      </c>
      <c r="O122" s="149">
        <v>25</v>
      </c>
      <c r="P122" s="149">
        <v>1000</v>
      </c>
      <c r="Q122" s="149">
        <f t="shared" ref="Q122:Q150" si="146">H122+I122+L122+N122+P122+O122</f>
        <v>2195.1799999999998</v>
      </c>
      <c r="R122" s="149">
        <f t="shared" ref="R122:R150" si="147">J122+K122+M122</f>
        <v>3037.32</v>
      </c>
      <c r="S122" s="158">
        <f t="shared" ref="S122:S150" si="148">G122-Q122</f>
        <v>17604.82</v>
      </c>
    </row>
    <row r="123" spans="1:20" s="11" customFormat="1" ht="21" x14ac:dyDescent="0.35">
      <c r="A123" s="51">
        <v>80</v>
      </c>
      <c r="B123" s="192" t="s">
        <v>189</v>
      </c>
      <c r="C123" s="197" t="s">
        <v>41</v>
      </c>
      <c r="D123" s="39" t="s">
        <v>56</v>
      </c>
      <c r="E123" s="193" t="s">
        <v>63</v>
      </c>
      <c r="F123" s="40" t="s">
        <v>24</v>
      </c>
      <c r="G123" s="152">
        <v>19800</v>
      </c>
      <c r="H123" s="152"/>
      <c r="I123" s="149">
        <f t="shared" si="141"/>
        <v>568.26</v>
      </c>
      <c r="J123" s="149">
        <f t="shared" si="142"/>
        <v>1405.8</v>
      </c>
      <c r="K123" s="149">
        <f t="shared" si="143"/>
        <v>227.7</v>
      </c>
      <c r="L123" s="149">
        <f t="shared" si="144"/>
        <v>601.91999999999996</v>
      </c>
      <c r="M123" s="149">
        <f t="shared" si="145"/>
        <v>1403.8200000000002</v>
      </c>
      <c r="N123" s="149">
        <v>0</v>
      </c>
      <c r="O123" s="149">
        <v>25</v>
      </c>
      <c r="P123" s="149">
        <v>500</v>
      </c>
      <c r="Q123" s="149">
        <f t="shared" si="146"/>
        <v>1695.1799999999998</v>
      </c>
      <c r="R123" s="149">
        <f t="shared" si="147"/>
        <v>3037.32</v>
      </c>
      <c r="S123" s="158">
        <f t="shared" si="148"/>
        <v>18104.82</v>
      </c>
      <c r="T123" s="198"/>
    </row>
    <row r="124" spans="1:20" s="11" customFormat="1" ht="21" x14ac:dyDescent="0.35">
      <c r="A124" s="51">
        <v>81</v>
      </c>
      <c r="B124" s="192" t="s">
        <v>190</v>
      </c>
      <c r="C124" s="197" t="s">
        <v>40</v>
      </c>
      <c r="D124" s="39" t="s">
        <v>56</v>
      </c>
      <c r="E124" s="193" t="s">
        <v>217</v>
      </c>
      <c r="F124" s="40" t="s">
        <v>24</v>
      </c>
      <c r="G124" s="152">
        <v>10000</v>
      </c>
      <c r="H124" s="152"/>
      <c r="I124" s="149">
        <f t="shared" si="141"/>
        <v>287</v>
      </c>
      <c r="J124" s="149">
        <f t="shared" si="142"/>
        <v>709.99999999999989</v>
      </c>
      <c r="K124" s="149">
        <f t="shared" si="143"/>
        <v>115</v>
      </c>
      <c r="L124" s="149">
        <f t="shared" si="144"/>
        <v>304</v>
      </c>
      <c r="M124" s="149">
        <f t="shared" si="145"/>
        <v>709</v>
      </c>
      <c r="N124" s="149">
        <v>0</v>
      </c>
      <c r="O124" s="149">
        <v>25</v>
      </c>
      <c r="P124" s="149"/>
      <c r="Q124" s="149">
        <f t="shared" si="146"/>
        <v>616</v>
      </c>
      <c r="R124" s="149">
        <f t="shared" si="147"/>
        <v>1534</v>
      </c>
      <c r="S124" s="158">
        <f t="shared" si="148"/>
        <v>9384</v>
      </c>
      <c r="T124" s="198"/>
    </row>
    <row r="125" spans="1:20" s="11" customFormat="1" ht="21" x14ac:dyDescent="0.35">
      <c r="A125" s="51">
        <v>82</v>
      </c>
      <c r="B125" s="192" t="s">
        <v>191</v>
      </c>
      <c r="C125" s="197" t="s">
        <v>41</v>
      </c>
      <c r="D125" s="39" t="s">
        <v>56</v>
      </c>
      <c r="E125" s="193" t="s">
        <v>63</v>
      </c>
      <c r="F125" s="40" t="s">
        <v>24</v>
      </c>
      <c r="G125" s="152">
        <v>10000</v>
      </c>
      <c r="H125" s="152"/>
      <c r="I125" s="149">
        <f t="shared" si="141"/>
        <v>287</v>
      </c>
      <c r="J125" s="149">
        <f t="shared" si="142"/>
        <v>709.99999999999989</v>
      </c>
      <c r="K125" s="149">
        <f t="shared" si="143"/>
        <v>115</v>
      </c>
      <c r="L125" s="149">
        <f t="shared" si="144"/>
        <v>304</v>
      </c>
      <c r="M125" s="149">
        <f t="shared" si="145"/>
        <v>709</v>
      </c>
      <c r="N125" s="149">
        <v>0</v>
      </c>
      <c r="O125" s="149">
        <v>25</v>
      </c>
      <c r="P125" s="149"/>
      <c r="Q125" s="149">
        <f t="shared" si="146"/>
        <v>616</v>
      </c>
      <c r="R125" s="149">
        <f t="shared" si="147"/>
        <v>1534</v>
      </c>
      <c r="S125" s="158">
        <f t="shared" si="148"/>
        <v>9384</v>
      </c>
      <c r="T125" s="198"/>
    </row>
    <row r="126" spans="1:20" s="11" customFormat="1" ht="21" x14ac:dyDescent="0.35">
      <c r="A126" s="51">
        <v>83</v>
      </c>
      <c r="B126" s="192" t="s">
        <v>192</v>
      </c>
      <c r="C126" s="197" t="s">
        <v>40</v>
      </c>
      <c r="D126" s="39" t="s">
        <v>56</v>
      </c>
      <c r="E126" s="193" t="s">
        <v>217</v>
      </c>
      <c r="F126" s="40" t="s">
        <v>24</v>
      </c>
      <c r="G126" s="152">
        <v>15000</v>
      </c>
      <c r="H126" s="152"/>
      <c r="I126" s="149">
        <f t="shared" si="141"/>
        <v>430.5</v>
      </c>
      <c r="J126" s="149">
        <f t="shared" si="142"/>
        <v>1065</v>
      </c>
      <c r="K126" s="149">
        <f t="shared" si="143"/>
        <v>172.5</v>
      </c>
      <c r="L126" s="149">
        <f t="shared" si="144"/>
        <v>456</v>
      </c>
      <c r="M126" s="149">
        <f t="shared" si="145"/>
        <v>1063.5</v>
      </c>
      <c r="N126" s="149">
        <v>0</v>
      </c>
      <c r="O126" s="149">
        <v>25</v>
      </c>
      <c r="P126" s="149"/>
      <c r="Q126" s="149">
        <f t="shared" si="146"/>
        <v>911.5</v>
      </c>
      <c r="R126" s="149">
        <f t="shared" si="147"/>
        <v>2301</v>
      </c>
      <c r="S126" s="158">
        <f t="shared" si="148"/>
        <v>14088.5</v>
      </c>
      <c r="T126" s="198"/>
    </row>
    <row r="127" spans="1:20" s="11" customFormat="1" ht="21" x14ac:dyDescent="0.35">
      <c r="A127" s="51">
        <v>84</v>
      </c>
      <c r="B127" s="192" t="s">
        <v>193</v>
      </c>
      <c r="C127" s="197" t="s">
        <v>40</v>
      </c>
      <c r="D127" s="39" t="s">
        <v>56</v>
      </c>
      <c r="E127" s="193" t="s">
        <v>63</v>
      </c>
      <c r="F127" s="40" t="s">
        <v>24</v>
      </c>
      <c r="G127" s="152">
        <v>15000</v>
      </c>
      <c r="H127" s="152"/>
      <c r="I127" s="149">
        <f t="shared" si="141"/>
        <v>430.5</v>
      </c>
      <c r="J127" s="149">
        <f t="shared" si="142"/>
        <v>1065</v>
      </c>
      <c r="K127" s="149">
        <f t="shared" si="143"/>
        <v>172.5</v>
      </c>
      <c r="L127" s="149">
        <f t="shared" si="144"/>
        <v>456</v>
      </c>
      <c r="M127" s="149">
        <f t="shared" si="145"/>
        <v>1063.5</v>
      </c>
      <c r="N127" s="149">
        <v>0</v>
      </c>
      <c r="O127" s="149">
        <v>25</v>
      </c>
      <c r="P127" s="149"/>
      <c r="Q127" s="149">
        <f t="shared" si="146"/>
        <v>911.5</v>
      </c>
      <c r="R127" s="149">
        <f t="shared" si="147"/>
        <v>2301</v>
      </c>
      <c r="S127" s="158">
        <f t="shared" si="148"/>
        <v>14088.5</v>
      </c>
      <c r="T127" s="198"/>
    </row>
    <row r="128" spans="1:20" s="11" customFormat="1" ht="21" x14ac:dyDescent="0.35">
      <c r="A128" s="51">
        <v>85</v>
      </c>
      <c r="B128" s="192" t="s">
        <v>194</v>
      </c>
      <c r="C128" s="197" t="s">
        <v>41</v>
      </c>
      <c r="D128" s="39" t="s">
        <v>56</v>
      </c>
      <c r="E128" s="193" t="s">
        <v>63</v>
      </c>
      <c r="F128" s="40" t="s">
        <v>24</v>
      </c>
      <c r="G128" s="152">
        <v>12000</v>
      </c>
      <c r="H128" s="152"/>
      <c r="I128" s="149">
        <f t="shared" si="141"/>
        <v>344.4</v>
      </c>
      <c r="J128" s="149">
        <f t="shared" si="142"/>
        <v>851.99999999999989</v>
      </c>
      <c r="K128" s="149">
        <f t="shared" si="143"/>
        <v>138</v>
      </c>
      <c r="L128" s="149">
        <f t="shared" si="144"/>
        <v>364.8</v>
      </c>
      <c r="M128" s="149">
        <f t="shared" si="145"/>
        <v>850.80000000000007</v>
      </c>
      <c r="N128" s="149">
        <v>0</v>
      </c>
      <c r="O128" s="149">
        <v>25</v>
      </c>
      <c r="P128" s="149"/>
      <c r="Q128" s="149">
        <f t="shared" si="146"/>
        <v>734.2</v>
      </c>
      <c r="R128" s="149">
        <f t="shared" si="147"/>
        <v>1840.8</v>
      </c>
      <c r="S128" s="158">
        <f t="shared" si="148"/>
        <v>11265.8</v>
      </c>
      <c r="T128" s="198"/>
    </row>
    <row r="129" spans="1:20" s="11" customFormat="1" ht="21" x14ac:dyDescent="0.35">
      <c r="A129" s="51">
        <v>86</v>
      </c>
      <c r="B129" s="192" t="s">
        <v>195</v>
      </c>
      <c r="C129" s="197" t="s">
        <v>41</v>
      </c>
      <c r="D129" s="39" t="s">
        <v>56</v>
      </c>
      <c r="E129" s="193" t="s">
        <v>63</v>
      </c>
      <c r="F129" s="40" t="s">
        <v>24</v>
      </c>
      <c r="G129" s="152">
        <v>19800</v>
      </c>
      <c r="H129" s="152"/>
      <c r="I129" s="149">
        <f t="shared" si="141"/>
        <v>568.26</v>
      </c>
      <c r="J129" s="149">
        <f t="shared" si="142"/>
        <v>1405.8</v>
      </c>
      <c r="K129" s="149">
        <f t="shared" si="143"/>
        <v>227.7</v>
      </c>
      <c r="L129" s="149">
        <f t="shared" si="144"/>
        <v>601.91999999999996</v>
      </c>
      <c r="M129" s="149">
        <f t="shared" si="145"/>
        <v>1403.8200000000002</v>
      </c>
      <c r="N129" s="149">
        <v>0</v>
      </c>
      <c r="O129" s="149">
        <v>25</v>
      </c>
      <c r="P129" s="149">
        <v>1000</v>
      </c>
      <c r="Q129" s="149">
        <f t="shared" si="146"/>
        <v>2195.1799999999998</v>
      </c>
      <c r="R129" s="149">
        <f t="shared" si="147"/>
        <v>3037.32</v>
      </c>
      <c r="S129" s="158">
        <f t="shared" si="148"/>
        <v>17604.82</v>
      </c>
      <c r="T129" s="198"/>
    </row>
    <row r="130" spans="1:20" s="11" customFormat="1" ht="21" x14ac:dyDescent="0.35">
      <c r="A130" s="51">
        <v>87</v>
      </c>
      <c r="B130" s="192" t="s">
        <v>196</v>
      </c>
      <c r="C130" s="197" t="s">
        <v>41</v>
      </c>
      <c r="D130" s="39" t="s">
        <v>56</v>
      </c>
      <c r="E130" s="193" t="s">
        <v>63</v>
      </c>
      <c r="F130" s="40" t="s">
        <v>24</v>
      </c>
      <c r="G130" s="152">
        <v>19800</v>
      </c>
      <c r="H130" s="152"/>
      <c r="I130" s="149">
        <f t="shared" si="141"/>
        <v>568.26</v>
      </c>
      <c r="J130" s="149">
        <f t="shared" si="142"/>
        <v>1405.8</v>
      </c>
      <c r="K130" s="149">
        <f t="shared" si="143"/>
        <v>227.7</v>
      </c>
      <c r="L130" s="149">
        <f t="shared" si="144"/>
        <v>601.91999999999996</v>
      </c>
      <c r="M130" s="149">
        <f t="shared" si="145"/>
        <v>1403.8200000000002</v>
      </c>
      <c r="N130" s="149">
        <v>0</v>
      </c>
      <c r="O130" s="149">
        <v>25</v>
      </c>
      <c r="P130" s="149">
        <v>1000</v>
      </c>
      <c r="Q130" s="149">
        <f t="shared" si="146"/>
        <v>2195.1799999999998</v>
      </c>
      <c r="R130" s="149">
        <f t="shared" si="147"/>
        <v>3037.32</v>
      </c>
      <c r="S130" s="158">
        <f t="shared" si="148"/>
        <v>17604.82</v>
      </c>
      <c r="T130" s="198"/>
    </row>
    <row r="131" spans="1:20" s="11" customFormat="1" ht="21" x14ac:dyDescent="0.35">
      <c r="A131" s="51">
        <v>88</v>
      </c>
      <c r="B131" s="192" t="s">
        <v>197</v>
      </c>
      <c r="C131" s="197" t="s">
        <v>40</v>
      </c>
      <c r="D131" s="39" t="s">
        <v>56</v>
      </c>
      <c r="E131" s="193" t="s">
        <v>217</v>
      </c>
      <c r="F131" s="40" t="s">
        <v>24</v>
      </c>
      <c r="G131" s="152">
        <v>15000</v>
      </c>
      <c r="H131" s="152"/>
      <c r="I131" s="149">
        <f t="shared" si="141"/>
        <v>430.5</v>
      </c>
      <c r="J131" s="149">
        <f t="shared" si="142"/>
        <v>1065</v>
      </c>
      <c r="K131" s="149">
        <f t="shared" si="143"/>
        <v>172.5</v>
      </c>
      <c r="L131" s="149">
        <f t="shared" si="144"/>
        <v>456</v>
      </c>
      <c r="M131" s="149">
        <f t="shared" si="145"/>
        <v>1063.5</v>
      </c>
      <c r="N131" s="149">
        <v>0</v>
      </c>
      <c r="O131" s="149">
        <v>25</v>
      </c>
      <c r="P131" s="149"/>
      <c r="Q131" s="149">
        <f t="shared" si="146"/>
        <v>911.5</v>
      </c>
      <c r="R131" s="149">
        <f t="shared" si="147"/>
        <v>2301</v>
      </c>
      <c r="S131" s="158">
        <f t="shared" si="148"/>
        <v>14088.5</v>
      </c>
      <c r="T131" s="198"/>
    </row>
    <row r="132" spans="1:20" s="11" customFormat="1" ht="21" x14ac:dyDescent="0.35">
      <c r="A132" s="51">
        <v>89</v>
      </c>
      <c r="B132" s="192" t="s">
        <v>198</v>
      </c>
      <c r="C132" s="197" t="s">
        <v>41</v>
      </c>
      <c r="D132" s="39" t="s">
        <v>56</v>
      </c>
      <c r="E132" s="193" t="s">
        <v>63</v>
      </c>
      <c r="F132" s="40" t="s">
        <v>24</v>
      </c>
      <c r="G132" s="152">
        <v>10000</v>
      </c>
      <c r="H132" s="152"/>
      <c r="I132" s="149">
        <f t="shared" si="141"/>
        <v>287</v>
      </c>
      <c r="J132" s="149">
        <f t="shared" si="142"/>
        <v>709.99999999999989</v>
      </c>
      <c r="K132" s="149">
        <f t="shared" si="143"/>
        <v>115</v>
      </c>
      <c r="L132" s="149">
        <f t="shared" si="144"/>
        <v>304</v>
      </c>
      <c r="M132" s="149">
        <f t="shared" si="145"/>
        <v>709</v>
      </c>
      <c r="N132" s="149">
        <v>0</v>
      </c>
      <c r="O132" s="149">
        <v>25</v>
      </c>
      <c r="P132" s="149"/>
      <c r="Q132" s="149">
        <f t="shared" si="146"/>
        <v>616</v>
      </c>
      <c r="R132" s="149">
        <f t="shared" si="147"/>
        <v>1534</v>
      </c>
      <c r="S132" s="158">
        <f t="shared" si="148"/>
        <v>9384</v>
      </c>
      <c r="T132" s="198"/>
    </row>
    <row r="133" spans="1:20" s="11" customFormat="1" ht="21" x14ac:dyDescent="0.35">
      <c r="A133" s="51">
        <v>90</v>
      </c>
      <c r="B133" s="192" t="s">
        <v>199</v>
      </c>
      <c r="C133" s="197" t="s">
        <v>40</v>
      </c>
      <c r="D133" s="39" t="s">
        <v>56</v>
      </c>
      <c r="E133" s="193" t="s">
        <v>217</v>
      </c>
      <c r="F133" s="40" t="s">
        <v>24</v>
      </c>
      <c r="G133" s="152">
        <v>10000</v>
      </c>
      <c r="H133" s="152"/>
      <c r="I133" s="149">
        <f t="shared" si="141"/>
        <v>287</v>
      </c>
      <c r="J133" s="149">
        <f t="shared" si="142"/>
        <v>709.99999999999989</v>
      </c>
      <c r="K133" s="149">
        <f t="shared" si="143"/>
        <v>115</v>
      </c>
      <c r="L133" s="149">
        <f t="shared" si="144"/>
        <v>304</v>
      </c>
      <c r="M133" s="149">
        <f t="shared" si="145"/>
        <v>709</v>
      </c>
      <c r="N133" s="149">
        <v>0</v>
      </c>
      <c r="O133" s="149">
        <v>25</v>
      </c>
      <c r="P133" s="149"/>
      <c r="Q133" s="149">
        <f t="shared" si="146"/>
        <v>616</v>
      </c>
      <c r="R133" s="149">
        <f t="shared" si="147"/>
        <v>1534</v>
      </c>
      <c r="S133" s="158">
        <f t="shared" si="148"/>
        <v>9384</v>
      </c>
      <c r="T133" s="198"/>
    </row>
    <row r="134" spans="1:20" s="11" customFormat="1" ht="21" x14ac:dyDescent="0.35">
      <c r="A134" s="51">
        <v>91</v>
      </c>
      <c r="B134" s="192" t="s">
        <v>200</v>
      </c>
      <c r="C134" s="197" t="s">
        <v>40</v>
      </c>
      <c r="D134" s="39" t="s">
        <v>56</v>
      </c>
      <c r="E134" s="193" t="s">
        <v>218</v>
      </c>
      <c r="F134" s="40" t="s">
        <v>24</v>
      </c>
      <c r="G134" s="152">
        <v>19400</v>
      </c>
      <c r="H134" s="152"/>
      <c r="I134" s="149">
        <f t="shared" si="141"/>
        <v>556.78</v>
      </c>
      <c r="J134" s="149">
        <f t="shared" si="142"/>
        <v>1377.3999999999999</v>
      </c>
      <c r="K134" s="149">
        <f t="shared" si="143"/>
        <v>223.1</v>
      </c>
      <c r="L134" s="149">
        <f t="shared" si="144"/>
        <v>589.76</v>
      </c>
      <c r="M134" s="149">
        <f t="shared" si="145"/>
        <v>1375.46</v>
      </c>
      <c r="N134" s="149">
        <v>0</v>
      </c>
      <c r="O134" s="149">
        <v>25</v>
      </c>
      <c r="P134" s="149"/>
      <c r="Q134" s="149">
        <f t="shared" si="146"/>
        <v>1171.54</v>
      </c>
      <c r="R134" s="149">
        <f t="shared" si="147"/>
        <v>2975.96</v>
      </c>
      <c r="S134" s="158">
        <f t="shared" si="148"/>
        <v>18228.46</v>
      </c>
      <c r="T134" s="198"/>
    </row>
    <row r="135" spans="1:20" s="11" customFormat="1" ht="42" x14ac:dyDescent="0.35">
      <c r="A135" s="51">
        <v>92</v>
      </c>
      <c r="B135" s="192" t="s">
        <v>201</v>
      </c>
      <c r="C135" s="197" t="s">
        <v>41</v>
      </c>
      <c r="D135" s="39" t="s">
        <v>56</v>
      </c>
      <c r="E135" s="193" t="s">
        <v>219</v>
      </c>
      <c r="F135" s="40" t="s">
        <v>24</v>
      </c>
      <c r="G135" s="152">
        <v>20000</v>
      </c>
      <c r="H135" s="152"/>
      <c r="I135" s="149">
        <f t="shared" si="141"/>
        <v>574</v>
      </c>
      <c r="J135" s="149">
        <f t="shared" si="142"/>
        <v>1419.9999999999998</v>
      </c>
      <c r="K135" s="149">
        <f t="shared" si="143"/>
        <v>230</v>
      </c>
      <c r="L135" s="149">
        <f t="shared" si="144"/>
        <v>608</v>
      </c>
      <c r="M135" s="149">
        <f t="shared" si="145"/>
        <v>1418</v>
      </c>
      <c r="N135" s="149">
        <v>0</v>
      </c>
      <c r="O135" s="149">
        <v>25</v>
      </c>
      <c r="P135" s="149"/>
      <c r="Q135" s="149">
        <f t="shared" si="146"/>
        <v>1207</v>
      </c>
      <c r="R135" s="149">
        <f t="shared" si="147"/>
        <v>3068</v>
      </c>
      <c r="S135" s="158">
        <f t="shared" si="148"/>
        <v>18793</v>
      </c>
      <c r="T135" s="198"/>
    </row>
    <row r="136" spans="1:20" s="11" customFormat="1" ht="21" x14ac:dyDescent="0.35">
      <c r="A136" s="51">
        <v>93</v>
      </c>
      <c r="B136" s="192" t="s">
        <v>202</v>
      </c>
      <c r="C136" s="197" t="s">
        <v>41</v>
      </c>
      <c r="D136" s="39" t="s">
        <v>56</v>
      </c>
      <c r="E136" s="193" t="s">
        <v>219</v>
      </c>
      <c r="F136" s="40" t="s">
        <v>24</v>
      </c>
      <c r="G136" s="152">
        <v>15000</v>
      </c>
      <c r="H136" s="152"/>
      <c r="I136" s="149">
        <f t="shared" si="141"/>
        <v>430.5</v>
      </c>
      <c r="J136" s="149">
        <f t="shared" si="142"/>
        <v>1065</v>
      </c>
      <c r="K136" s="149">
        <f t="shared" si="143"/>
        <v>172.5</v>
      </c>
      <c r="L136" s="149">
        <f t="shared" si="144"/>
        <v>456</v>
      </c>
      <c r="M136" s="149">
        <f t="shared" si="145"/>
        <v>1063.5</v>
      </c>
      <c r="N136" s="149">
        <v>0</v>
      </c>
      <c r="O136" s="149">
        <v>25</v>
      </c>
      <c r="P136" s="149"/>
      <c r="Q136" s="149">
        <f t="shared" si="146"/>
        <v>911.5</v>
      </c>
      <c r="R136" s="149">
        <f t="shared" si="147"/>
        <v>2301</v>
      </c>
      <c r="S136" s="158">
        <f t="shared" si="148"/>
        <v>14088.5</v>
      </c>
      <c r="T136" s="198"/>
    </row>
    <row r="137" spans="1:20" s="11" customFormat="1" ht="21" x14ac:dyDescent="0.35">
      <c r="A137" s="51">
        <v>94</v>
      </c>
      <c r="B137" s="192" t="s">
        <v>203</v>
      </c>
      <c r="C137" s="197" t="s">
        <v>40</v>
      </c>
      <c r="D137" s="39" t="s">
        <v>56</v>
      </c>
      <c r="E137" s="193" t="s">
        <v>220</v>
      </c>
      <c r="F137" s="40" t="s">
        <v>24</v>
      </c>
      <c r="G137" s="152">
        <v>15000</v>
      </c>
      <c r="H137" s="152"/>
      <c r="I137" s="149">
        <f t="shared" si="141"/>
        <v>430.5</v>
      </c>
      <c r="J137" s="149">
        <f t="shared" si="142"/>
        <v>1065</v>
      </c>
      <c r="K137" s="149">
        <f t="shared" si="143"/>
        <v>172.5</v>
      </c>
      <c r="L137" s="149">
        <f t="shared" si="144"/>
        <v>456</v>
      </c>
      <c r="M137" s="149">
        <f t="shared" si="145"/>
        <v>1063.5</v>
      </c>
      <c r="N137" s="149">
        <v>0</v>
      </c>
      <c r="O137" s="149">
        <v>25</v>
      </c>
      <c r="P137" s="149"/>
      <c r="Q137" s="149">
        <f t="shared" si="146"/>
        <v>911.5</v>
      </c>
      <c r="R137" s="149">
        <f t="shared" si="147"/>
        <v>2301</v>
      </c>
      <c r="S137" s="158">
        <f t="shared" si="148"/>
        <v>14088.5</v>
      </c>
      <c r="T137" s="198"/>
    </row>
    <row r="138" spans="1:20" s="11" customFormat="1" ht="21" x14ac:dyDescent="0.35">
      <c r="A138" s="51">
        <v>95</v>
      </c>
      <c r="B138" s="192" t="s">
        <v>204</v>
      </c>
      <c r="C138" s="197" t="s">
        <v>40</v>
      </c>
      <c r="D138" s="39" t="s">
        <v>56</v>
      </c>
      <c r="E138" s="193" t="s">
        <v>221</v>
      </c>
      <c r="F138" s="40" t="s">
        <v>24</v>
      </c>
      <c r="G138" s="152">
        <v>10000</v>
      </c>
      <c r="H138" s="152"/>
      <c r="I138" s="149">
        <f t="shared" si="141"/>
        <v>287</v>
      </c>
      <c r="J138" s="149">
        <f t="shared" si="142"/>
        <v>709.99999999999989</v>
      </c>
      <c r="K138" s="149">
        <f t="shared" si="143"/>
        <v>115</v>
      </c>
      <c r="L138" s="149">
        <f t="shared" si="144"/>
        <v>304</v>
      </c>
      <c r="M138" s="149">
        <f t="shared" si="145"/>
        <v>709</v>
      </c>
      <c r="N138" s="149">
        <v>0</v>
      </c>
      <c r="O138" s="149">
        <v>25</v>
      </c>
      <c r="P138" s="149"/>
      <c r="Q138" s="149">
        <f t="shared" si="146"/>
        <v>616</v>
      </c>
      <c r="R138" s="149">
        <f t="shared" si="147"/>
        <v>1534</v>
      </c>
      <c r="S138" s="158">
        <f t="shared" si="148"/>
        <v>9384</v>
      </c>
      <c r="T138" s="198"/>
    </row>
    <row r="139" spans="1:20" s="11" customFormat="1" ht="21" x14ac:dyDescent="0.35">
      <c r="A139" s="51">
        <v>96</v>
      </c>
      <c r="B139" s="192" t="s">
        <v>205</v>
      </c>
      <c r="C139" s="197" t="s">
        <v>40</v>
      </c>
      <c r="D139" s="39" t="s">
        <v>56</v>
      </c>
      <c r="E139" s="193" t="s">
        <v>222</v>
      </c>
      <c r="F139" s="40" t="s">
        <v>24</v>
      </c>
      <c r="G139" s="152">
        <v>30000</v>
      </c>
      <c r="H139" s="152"/>
      <c r="I139" s="149">
        <f t="shared" si="141"/>
        <v>861</v>
      </c>
      <c r="J139" s="149">
        <f t="shared" si="142"/>
        <v>2130</v>
      </c>
      <c r="K139" s="149">
        <f t="shared" si="143"/>
        <v>345</v>
      </c>
      <c r="L139" s="149">
        <f t="shared" si="144"/>
        <v>912</v>
      </c>
      <c r="M139" s="149">
        <f t="shared" si="145"/>
        <v>2127</v>
      </c>
      <c r="N139" s="149">
        <v>0</v>
      </c>
      <c r="O139" s="149">
        <v>25</v>
      </c>
      <c r="P139" s="149"/>
      <c r="Q139" s="149">
        <f t="shared" si="146"/>
        <v>1798</v>
      </c>
      <c r="R139" s="149">
        <f t="shared" si="147"/>
        <v>4602</v>
      </c>
      <c r="S139" s="158">
        <f t="shared" si="148"/>
        <v>28202</v>
      </c>
      <c r="T139" s="198"/>
    </row>
    <row r="140" spans="1:20" s="11" customFormat="1" ht="21" x14ac:dyDescent="0.35">
      <c r="A140" s="51">
        <v>97</v>
      </c>
      <c r="B140" s="192" t="s">
        <v>206</v>
      </c>
      <c r="C140" s="197" t="s">
        <v>40</v>
      </c>
      <c r="D140" s="39" t="s">
        <v>56</v>
      </c>
      <c r="E140" s="193" t="s">
        <v>223</v>
      </c>
      <c r="F140" s="40" t="s">
        <v>24</v>
      </c>
      <c r="G140" s="152">
        <v>30000</v>
      </c>
      <c r="H140" s="152"/>
      <c r="I140" s="149">
        <f t="shared" si="141"/>
        <v>861</v>
      </c>
      <c r="J140" s="149">
        <f t="shared" si="142"/>
        <v>2130</v>
      </c>
      <c r="K140" s="149">
        <f t="shared" si="143"/>
        <v>345</v>
      </c>
      <c r="L140" s="149">
        <f t="shared" si="144"/>
        <v>912</v>
      </c>
      <c r="M140" s="149">
        <f t="shared" si="145"/>
        <v>2127</v>
      </c>
      <c r="N140" s="149">
        <v>0</v>
      </c>
      <c r="O140" s="149">
        <v>25</v>
      </c>
      <c r="P140" s="149"/>
      <c r="Q140" s="149">
        <f t="shared" si="146"/>
        <v>1798</v>
      </c>
      <c r="R140" s="149">
        <f t="shared" si="147"/>
        <v>4602</v>
      </c>
      <c r="S140" s="158">
        <f t="shared" si="148"/>
        <v>28202</v>
      </c>
      <c r="T140" s="198"/>
    </row>
    <row r="141" spans="1:20" s="11" customFormat="1" ht="21" x14ac:dyDescent="0.35">
      <c r="A141" s="51">
        <v>98</v>
      </c>
      <c r="B141" s="192" t="s">
        <v>207</v>
      </c>
      <c r="C141" s="197" t="s">
        <v>41</v>
      </c>
      <c r="D141" s="39" t="s">
        <v>56</v>
      </c>
      <c r="E141" s="193" t="s">
        <v>42</v>
      </c>
      <c r="F141" s="40" t="s">
        <v>24</v>
      </c>
      <c r="G141" s="152">
        <v>29400</v>
      </c>
      <c r="H141" s="152"/>
      <c r="I141" s="149">
        <f t="shared" si="141"/>
        <v>843.78</v>
      </c>
      <c r="J141" s="149">
        <f t="shared" si="142"/>
        <v>2087.3999999999996</v>
      </c>
      <c r="K141" s="149">
        <f t="shared" si="143"/>
        <v>338.09999999999997</v>
      </c>
      <c r="L141" s="149">
        <f t="shared" si="144"/>
        <v>893.76</v>
      </c>
      <c r="M141" s="149">
        <f t="shared" si="145"/>
        <v>2084.46</v>
      </c>
      <c r="N141" s="149">
        <v>0</v>
      </c>
      <c r="O141" s="149">
        <v>25</v>
      </c>
      <c r="P141" s="149">
        <v>3480.24</v>
      </c>
      <c r="Q141" s="149">
        <f t="shared" si="146"/>
        <v>5242.78</v>
      </c>
      <c r="R141" s="149">
        <f t="shared" si="147"/>
        <v>4509.9599999999991</v>
      </c>
      <c r="S141" s="158">
        <f t="shared" si="148"/>
        <v>24157.22</v>
      </c>
      <c r="T141" s="198"/>
    </row>
    <row r="142" spans="1:20" s="11" customFormat="1" ht="21" x14ac:dyDescent="0.35">
      <c r="A142" s="51">
        <v>99</v>
      </c>
      <c r="B142" s="192" t="s">
        <v>208</v>
      </c>
      <c r="C142" s="197" t="s">
        <v>40</v>
      </c>
      <c r="D142" s="39" t="s">
        <v>56</v>
      </c>
      <c r="E142" s="193" t="s">
        <v>63</v>
      </c>
      <c r="F142" s="40" t="s">
        <v>24</v>
      </c>
      <c r="G142" s="152">
        <v>19800</v>
      </c>
      <c r="H142" s="152"/>
      <c r="I142" s="149">
        <f t="shared" si="141"/>
        <v>568.26</v>
      </c>
      <c r="J142" s="149">
        <f t="shared" si="142"/>
        <v>1405.8</v>
      </c>
      <c r="K142" s="149">
        <f t="shared" si="143"/>
        <v>227.7</v>
      </c>
      <c r="L142" s="149">
        <f t="shared" si="144"/>
        <v>601.91999999999996</v>
      </c>
      <c r="M142" s="149">
        <f t="shared" si="145"/>
        <v>1403.8200000000002</v>
      </c>
      <c r="N142" s="149">
        <v>0</v>
      </c>
      <c r="O142" s="149">
        <v>25</v>
      </c>
      <c r="P142" s="149"/>
      <c r="Q142" s="149">
        <f t="shared" si="146"/>
        <v>1195.1799999999998</v>
      </c>
      <c r="R142" s="149">
        <f t="shared" si="147"/>
        <v>3037.32</v>
      </c>
      <c r="S142" s="158">
        <f t="shared" si="148"/>
        <v>18604.82</v>
      </c>
      <c r="T142" s="198"/>
    </row>
    <row r="143" spans="1:20" s="11" customFormat="1" ht="21" x14ac:dyDescent="0.35">
      <c r="A143" s="51">
        <v>100</v>
      </c>
      <c r="B143" s="192" t="s">
        <v>209</v>
      </c>
      <c r="C143" s="197" t="s">
        <v>40</v>
      </c>
      <c r="D143" s="39" t="s">
        <v>56</v>
      </c>
      <c r="E143" s="193" t="s">
        <v>63</v>
      </c>
      <c r="F143" s="40" t="s">
        <v>24</v>
      </c>
      <c r="G143" s="152">
        <v>10000</v>
      </c>
      <c r="H143" s="152"/>
      <c r="I143" s="149">
        <f t="shared" si="141"/>
        <v>287</v>
      </c>
      <c r="J143" s="149">
        <f t="shared" si="142"/>
        <v>709.99999999999989</v>
      </c>
      <c r="K143" s="149">
        <f t="shared" si="143"/>
        <v>115</v>
      </c>
      <c r="L143" s="149">
        <f t="shared" si="144"/>
        <v>304</v>
      </c>
      <c r="M143" s="149">
        <f t="shared" si="145"/>
        <v>709</v>
      </c>
      <c r="N143" s="149">
        <v>0</v>
      </c>
      <c r="O143" s="149">
        <v>25</v>
      </c>
      <c r="P143" s="149"/>
      <c r="Q143" s="149">
        <f t="shared" si="146"/>
        <v>616</v>
      </c>
      <c r="R143" s="149">
        <f t="shared" si="147"/>
        <v>1534</v>
      </c>
      <c r="S143" s="158">
        <f t="shared" si="148"/>
        <v>9384</v>
      </c>
      <c r="T143" s="198"/>
    </row>
    <row r="144" spans="1:20" s="11" customFormat="1" ht="21" x14ac:dyDescent="0.35">
      <c r="A144" s="51">
        <v>101</v>
      </c>
      <c r="B144" s="192" t="s">
        <v>210</v>
      </c>
      <c r="C144" s="197" t="s">
        <v>41</v>
      </c>
      <c r="D144" s="39" t="s">
        <v>56</v>
      </c>
      <c r="E144" s="193" t="s">
        <v>63</v>
      </c>
      <c r="F144" s="40" t="s">
        <v>24</v>
      </c>
      <c r="G144" s="152">
        <v>12000</v>
      </c>
      <c r="H144" s="152"/>
      <c r="I144" s="149">
        <f t="shared" si="141"/>
        <v>344.4</v>
      </c>
      <c r="J144" s="149">
        <f t="shared" si="142"/>
        <v>851.99999999999989</v>
      </c>
      <c r="K144" s="149">
        <f t="shared" si="143"/>
        <v>138</v>
      </c>
      <c r="L144" s="149">
        <f t="shared" si="144"/>
        <v>364.8</v>
      </c>
      <c r="M144" s="149">
        <f t="shared" si="145"/>
        <v>850.80000000000007</v>
      </c>
      <c r="N144" s="149">
        <v>0</v>
      </c>
      <c r="O144" s="149">
        <v>25</v>
      </c>
      <c r="P144" s="149"/>
      <c r="Q144" s="149">
        <f t="shared" si="146"/>
        <v>734.2</v>
      </c>
      <c r="R144" s="149">
        <f t="shared" si="147"/>
        <v>1840.8</v>
      </c>
      <c r="S144" s="158">
        <f t="shared" si="148"/>
        <v>11265.8</v>
      </c>
      <c r="T144" s="198"/>
    </row>
    <row r="145" spans="1:20" s="11" customFormat="1" ht="21" x14ac:dyDescent="0.35">
      <c r="A145" s="51">
        <v>102</v>
      </c>
      <c r="B145" s="192" t="s">
        <v>211</v>
      </c>
      <c r="C145" s="197" t="s">
        <v>41</v>
      </c>
      <c r="D145" s="39" t="s">
        <v>56</v>
      </c>
      <c r="E145" s="193" t="s">
        <v>63</v>
      </c>
      <c r="F145" s="40" t="s">
        <v>24</v>
      </c>
      <c r="G145" s="152">
        <v>10000</v>
      </c>
      <c r="H145" s="152"/>
      <c r="I145" s="149">
        <f t="shared" si="141"/>
        <v>287</v>
      </c>
      <c r="J145" s="149">
        <f t="shared" si="142"/>
        <v>709.99999999999989</v>
      </c>
      <c r="K145" s="149">
        <f t="shared" si="143"/>
        <v>115</v>
      </c>
      <c r="L145" s="149">
        <f t="shared" si="144"/>
        <v>304</v>
      </c>
      <c r="M145" s="149">
        <f t="shared" si="145"/>
        <v>709</v>
      </c>
      <c r="N145" s="149">
        <v>0</v>
      </c>
      <c r="O145" s="149">
        <v>25</v>
      </c>
      <c r="P145" s="149"/>
      <c r="Q145" s="149">
        <f t="shared" si="146"/>
        <v>616</v>
      </c>
      <c r="R145" s="149">
        <f t="shared" si="147"/>
        <v>1534</v>
      </c>
      <c r="S145" s="158">
        <f t="shared" si="148"/>
        <v>9384</v>
      </c>
      <c r="T145" s="198"/>
    </row>
    <row r="146" spans="1:20" s="11" customFormat="1" ht="21" x14ac:dyDescent="0.35">
      <c r="A146" s="51">
        <v>103</v>
      </c>
      <c r="B146" s="192" t="s">
        <v>212</v>
      </c>
      <c r="C146" s="197" t="s">
        <v>41</v>
      </c>
      <c r="D146" s="39" t="s">
        <v>56</v>
      </c>
      <c r="E146" s="193" t="s">
        <v>63</v>
      </c>
      <c r="F146" s="40" t="s">
        <v>24</v>
      </c>
      <c r="G146" s="152">
        <v>15000</v>
      </c>
      <c r="H146" s="152"/>
      <c r="I146" s="149">
        <f t="shared" si="141"/>
        <v>430.5</v>
      </c>
      <c r="J146" s="149">
        <f t="shared" si="142"/>
        <v>1065</v>
      </c>
      <c r="K146" s="149">
        <f t="shared" si="143"/>
        <v>172.5</v>
      </c>
      <c r="L146" s="149">
        <f t="shared" si="144"/>
        <v>456</v>
      </c>
      <c r="M146" s="149">
        <f t="shared" si="145"/>
        <v>1063.5</v>
      </c>
      <c r="N146" s="149">
        <v>0</v>
      </c>
      <c r="O146" s="149">
        <v>25</v>
      </c>
      <c r="P146" s="149"/>
      <c r="Q146" s="149">
        <f t="shared" si="146"/>
        <v>911.5</v>
      </c>
      <c r="R146" s="149">
        <f t="shared" si="147"/>
        <v>2301</v>
      </c>
      <c r="S146" s="158">
        <f t="shared" si="148"/>
        <v>14088.5</v>
      </c>
      <c r="T146" s="198"/>
    </row>
    <row r="147" spans="1:20" s="11" customFormat="1" ht="21" x14ac:dyDescent="0.35">
      <c r="A147" s="51">
        <v>104</v>
      </c>
      <c r="B147" s="192" t="s">
        <v>213</v>
      </c>
      <c r="C147" s="197" t="s">
        <v>41</v>
      </c>
      <c r="D147" s="39" t="s">
        <v>56</v>
      </c>
      <c r="E147" s="193" t="s">
        <v>63</v>
      </c>
      <c r="F147" s="40" t="s">
        <v>24</v>
      </c>
      <c r="G147" s="152">
        <v>12000</v>
      </c>
      <c r="H147" s="152"/>
      <c r="I147" s="149">
        <f t="shared" si="141"/>
        <v>344.4</v>
      </c>
      <c r="J147" s="149">
        <f t="shared" si="142"/>
        <v>851.99999999999989</v>
      </c>
      <c r="K147" s="149">
        <f t="shared" si="143"/>
        <v>138</v>
      </c>
      <c r="L147" s="149">
        <f t="shared" si="144"/>
        <v>364.8</v>
      </c>
      <c r="M147" s="149">
        <f t="shared" si="145"/>
        <v>850.80000000000007</v>
      </c>
      <c r="N147" s="149">
        <v>0</v>
      </c>
      <c r="O147" s="149">
        <v>25</v>
      </c>
      <c r="P147" s="149"/>
      <c r="Q147" s="149">
        <f t="shared" si="146"/>
        <v>734.2</v>
      </c>
      <c r="R147" s="149">
        <f t="shared" si="147"/>
        <v>1840.8</v>
      </c>
      <c r="S147" s="158">
        <f t="shared" si="148"/>
        <v>11265.8</v>
      </c>
      <c r="T147" s="198"/>
    </row>
    <row r="148" spans="1:20" s="11" customFormat="1" ht="21" x14ac:dyDescent="0.35">
      <c r="A148" s="51">
        <v>105</v>
      </c>
      <c r="B148" s="192" t="s">
        <v>214</v>
      </c>
      <c r="C148" s="197" t="s">
        <v>40</v>
      </c>
      <c r="D148" s="39" t="s">
        <v>56</v>
      </c>
      <c r="E148" s="193" t="s">
        <v>63</v>
      </c>
      <c r="F148" s="40" t="s">
        <v>24</v>
      </c>
      <c r="G148" s="152">
        <v>10000</v>
      </c>
      <c r="H148" s="152"/>
      <c r="I148" s="149">
        <f t="shared" si="141"/>
        <v>287</v>
      </c>
      <c r="J148" s="149">
        <f t="shared" si="142"/>
        <v>709.99999999999989</v>
      </c>
      <c r="K148" s="149">
        <f t="shared" si="143"/>
        <v>115</v>
      </c>
      <c r="L148" s="149">
        <f t="shared" si="144"/>
        <v>304</v>
      </c>
      <c r="M148" s="149">
        <f t="shared" si="145"/>
        <v>709</v>
      </c>
      <c r="N148" s="149">
        <v>0</v>
      </c>
      <c r="O148" s="149">
        <v>25</v>
      </c>
      <c r="P148" s="149"/>
      <c r="Q148" s="149">
        <f t="shared" si="146"/>
        <v>616</v>
      </c>
      <c r="R148" s="149">
        <f t="shared" si="147"/>
        <v>1534</v>
      </c>
      <c r="S148" s="158">
        <f t="shared" si="148"/>
        <v>9384</v>
      </c>
      <c r="T148" s="198"/>
    </row>
    <row r="149" spans="1:20" s="11" customFormat="1" ht="21" x14ac:dyDescent="0.35">
      <c r="A149" s="51">
        <v>106</v>
      </c>
      <c r="B149" s="192" t="s">
        <v>215</v>
      </c>
      <c r="C149" s="197" t="s">
        <v>41</v>
      </c>
      <c r="D149" s="39" t="s">
        <v>56</v>
      </c>
      <c r="E149" s="193" t="s">
        <v>63</v>
      </c>
      <c r="F149" s="40" t="s">
        <v>24</v>
      </c>
      <c r="G149" s="152">
        <v>20000</v>
      </c>
      <c r="H149" s="152"/>
      <c r="I149" s="149">
        <f t="shared" si="141"/>
        <v>574</v>
      </c>
      <c r="J149" s="149">
        <f t="shared" si="142"/>
        <v>1419.9999999999998</v>
      </c>
      <c r="K149" s="149">
        <f t="shared" si="143"/>
        <v>230</v>
      </c>
      <c r="L149" s="149">
        <f t="shared" si="144"/>
        <v>608</v>
      </c>
      <c r="M149" s="149">
        <f t="shared" si="145"/>
        <v>1418</v>
      </c>
      <c r="N149" s="149">
        <v>0</v>
      </c>
      <c r="O149" s="149">
        <v>25</v>
      </c>
      <c r="P149" s="149"/>
      <c r="Q149" s="149">
        <f t="shared" si="146"/>
        <v>1207</v>
      </c>
      <c r="R149" s="149">
        <f t="shared" si="147"/>
        <v>3068</v>
      </c>
      <c r="S149" s="158">
        <f t="shared" si="148"/>
        <v>18793</v>
      </c>
      <c r="T149" s="198"/>
    </row>
    <row r="150" spans="1:20" s="11" customFormat="1" ht="21" x14ac:dyDescent="0.35">
      <c r="A150" s="51">
        <v>107</v>
      </c>
      <c r="B150" s="192" t="s">
        <v>216</v>
      </c>
      <c r="C150" s="197" t="s">
        <v>41</v>
      </c>
      <c r="D150" s="39" t="s">
        <v>56</v>
      </c>
      <c r="E150" s="193" t="s">
        <v>63</v>
      </c>
      <c r="F150" s="40" t="s">
        <v>24</v>
      </c>
      <c r="G150" s="152">
        <v>19800</v>
      </c>
      <c r="H150" s="152"/>
      <c r="I150" s="149">
        <f t="shared" si="141"/>
        <v>568.26</v>
      </c>
      <c r="J150" s="149">
        <f t="shared" si="142"/>
        <v>1405.8</v>
      </c>
      <c r="K150" s="149">
        <f t="shared" si="143"/>
        <v>227.7</v>
      </c>
      <c r="L150" s="149">
        <f t="shared" si="144"/>
        <v>601.91999999999996</v>
      </c>
      <c r="M150" s="149">
        <f t="shared" si="145"/>
        <v>1403.8200000000002</v>
      </c>
      <c r="N150" s="149">
        <v>0</v>
      </c>
      <c r="O150" s="149">
        <v>25</v>
      </c>
      <c r="P150" s="149">
        <v>500</v>
      </c>
      <c r="Q150" s="149">
        <f t="shared" si="146"/>
        <v>1695.1799999999998</v>
      </c>
      <c r="R150" s="149">
        <f t="shared" si="147"/>
        <v>3037.32</v>
      </c>
      <c r="S150" s="158">
        <f t="shared" si="148"/>
        <v>18104.82</v>
      </c>
      <c r="T150" s="198"/>
    </row>
    <row r="151" spans="1:20" s="11" customFormat="1" ht="21.75" thickBot="1" x14ac:dyDescent="0.4">
      <c r="A151" s="183"/>
      <c r="B151" s="202" t="s">
        <v>25</v>
      </c>
      <c r="C151" s="202"/>
      <c r="D151" s="202"/>
      <c r="E151" s="203"/>
      <c r="F151" s="40"/>
      <c r="G151" s="190">
        <f>SUM(G121:G150)</f>
        <v>493400</v>
      </c>
      <c r="H151" s="190">
        <f>SUM(H121:H150)</f>
        <v>0</v>
      </c>
      <c r="I151" s="190">
        <f>SUM(I121:I150)</f>
        <v>14160.58</v>
      </c>
      <c r="J151" s="190">
        <f t="shared" ref="J151:S151" si="149">SUM(J121:J150)</f>
        <v>35031.399999999994</v>
      </c>
      <c r="K151" s="190">
        <f t="shared" si="149"/>
        <v>5674.0999999999995</v>
      </c>
      <c r="L151" s="190">
        <f t="shared" si="149"/>
        <v>14999.359999999999</v>
      </c>
      <c r="M151" s="190">
        <f t="shared" si="149"/>
        <v>34982.06</v>
      </c>
      <c r="N151" s="120">
        <f>SUM(N121:N150)</f>
        <v>0</v>
      </c>
      <c r="O151" s="190">
        <f t="shared" si="149"/>
        <v>750</v>
      </c>
      <c r="P151" s="190">
        <f t="shared" si="149"/>
        <v>13952.35</v>
      </c>
      <c r="Q151" s="190">
        <f t="shared" si="149"/>
        <v>43862.289999999994</v>
      </c>
      <c r="R151" s="190">
        <f t="shared" si="149"/>
        <v>75687.560000000012</v>
      </c>
      <c r="S151" s="190">
        <f t="shared" si="149"/>
        <v>449537.70999999996</v>
      </c>
    </row>
    <row r="152" spans="1:20" s="11" customFormat="1" ht="31.5" x14ac:dyDescent="0.2">
      <c r="A152" s="199" t="s">
        <v>134</v>
      </c>
      <c r="B152" s="200"/>
      <c r="C152" s="200"/>
      <c r="D152" s="200"/>
      <c r="E152" s="200"/>
      <c r="F152" s="200"/>
      <c r="G152" s="200"/>
      <c r="H152" s="200"/>
      <c r="I152" s="200"/>
      <c r="J152" s="200"/>
      <c r="K152" s="200"/>
      <c r="L152" s="200"/>
      <c r="M152" s="200"/>
      <c r="N152" s="200"/>
      <c r="O152" s="200"/>
      <c r="P152" s="200"/>
      <c r="Q152" s="200"/>
      <c r="R152" s="200"/>
      <c r="S152" s="201"/>
    </row>
    <row r="153" spans="1:20" s="11" customFormat="1" ht="21" x14ac:dyDescent="0.35">
      <c r="A153" s="51">
        <v>108</v>
      </c>
      <c r="B153" s="39" t="s">
        <v>135</v>
      </c>
      <c r="C153" s="154" t="s">
        <v>41</v>
      </c>
      <c r="D153" s="39" t="s">
        <v>134</v>
      </c>
      <c r="E153" s="39" t="s">
        <v>79</v>
      </c>
      <c r="F153" s="40" t="s">
        <v>24</v>
      </c>
      <c r="G153" s="149">
        <v>35000</v>
      </c>
      <c r="H153" s="149"/>
      <c r="I153" s="149">
        <f>+G153*2.87%</f>
        <v>1004.5</v>
      </c>
      <c r="J153" s="149">
        <f>+G153*7.1%</f>
        <v>2485</v>
      </c>
      <c r="K153" s="149">
        <f>G153*1.15%</f>
        <v>402.5</v>
      </c>
      <c r="L153" s="149">
        <f>G153*3.04%</f>
        <v>1064</v>
      </c>
      <c r="M153" s="149">
        <f>G153*7.09%</f>
        <v>2481.5</v>
      </c>
      <c r="N153" s="149">
        <v>0</v>
      </c>
      <c r="O153" s="149">
        <v>25</v>
      </c>
      <c r="P153" s="43">
        <v>4679.4799999999996</v>
      </c>
      <c r="Q153" s="149">
        <f>H153+I153+L153+N153+P153+O153</f>
        <v>6772.98</v>
      </c>
      <c r="R153" s="149">
        <f>J153+K153+M153</f>
        <v>5369</v>
      </c>
      <c r="S153" s="158">
        <f>G153-Q153</f>
        <v>28227.02</v>
      </c>
    </row>
    <row r="154" spans="1:20" s="11" customFormat="1" ht="21" x14ac:dyDescent="0.35">
      <c r="A154" s="51">
        <v>106</v>
      </c>
      <c r="B154" s="39" t="s">
        <v>136</v>
      </c>
      <c r="C154" s="39" t="s">
        <v>40</v>
      </c>
      <c r="D154" s="39" t="s">
        <v>134</v>
      </c>
      <c r="E154" s="39" t="s">
        <v>140</v>
      </c>
      <c r="F154" s="40" t="s">
        <v>24</v>
      </c>
      <c r="G154" s="152">
        <v>35000</v>
      </c>
      <c r="H154" s="152"/>
      <c r="I154" s="149">
        <f t="shared" ref="I154:I157" si="150">+G154*2.87%</f>
        <v>1004.5</v>
      </c>
      <c r="J154" s="149">
        <f t="shared" ref="J154:J157" si="151">+G154*7.1%</f>
        <v>2485</v>
      </c>
      <c r="K154" s="149">
        <f t="shared" ref="K154:K157" si="152">G154*1.15%</f>
        <v>402.5</v>
      </c>
      <c r="L154" s="149">
        <f t="shared" ref="L154:L157" si="153">G154*3.04%</f>
        <v>1064</v>
      </c>
      <c r="M154" s="149">
        <f t="shared" ref="M154:M157" si="154">G154*7.09%</f>
        <v>2481.5</v>
      </c>
      <c r="N154" s="149">
        <v>1</v>
      </c>
      <c r="O154" s="149">
        <v>25</v>
      </c>
      <c r="P154" s="43">
        <v>8241.27</v>
      </c>
      <c r="Q154" s="149">
        <f t="shared" ref="Q154:Q157" si="155">H154+I154+L154+N154+P154+O154</f>
        <v>10335.77</v>
      </c>
      <c r="R154" s="149">
        <f t="shared" ref="R154:R157" si="156">J154+K154+M154</f>
        <v>5369</v>
      </c>
      <c r="S154" s="158">
        <f t="shared" ref="S154:S157" si="157">G154-Q154</f>
        <v>24664.23</v>
      </c>
    </row>
    <row r="155" spans="1:20" s="11" customFormat="1" ht="21" x14ac:dyDescent="0.35">
      <c r="A155" s="51">
        <v>107</v>
      </c>
      <c r="B155" s="39" t="s">
        <v>137</v>
      </c>
      <c r="C155" s="39" t="s">
        <v>40</v>
      </c>
      <c r="D155" s="39" t="s">
        <v>134</v>
      </c>
      <c r="E155" s="39" t="s">
        <v>141</v>
      </c>
      <c r="F155" s="40" t="s">
        <v>24</v>
      </c>
      <c r="G155" s="152">
        <v>31500</v>
      </c>
      <c r="H155" s="152"/>
      <c r="I155" s="149">
        <f t="shared" si="150"/>
        <v>904.05</v>
      </c>
      <c r="J155" s="149">
        <f t="shared" si="151"/>
        <v>2236.5</v>
      </c>
      <c r="K155" s="149">
        <f t="shared" si="152"/>
        <v>362.25</v>
      </c>
      <c r="L155" s="149">
        <f t="shared" si="153"/>
        <v>957.6</v>
      </c>
      <c r="M155" s="149">
        <f t="shared" si="154"/>
        <v>2233.3500000000004</v>
      </c>
      <c r="N155" s="149">
        <v>2</v>
      </c>
      <c r="O155" s="149">
        <v>25</v>
      </c>
      <c r="P155" s="43"/>
      <c r="Q155" s="149">
        <f t="shared" si="155"/>
        <v>1888.65</v>
      </c>
      <c r="R155" s="149">
        <f t="shared" si="156"/>
        <v>4832.1000000000004</v>
      </c>
      <c r="S155" s="158">
        <f t="shared" si="157"/>
        <v>29611.35</v>
      </c>
    </row>
    <row r="156" spans="1:20" s="11" customFormat="1" ht="21" x14ac:dyDescent="0.35">
      <c r="A156" s="51">
        <v>108</v>
      </c>
      <c r="B156" s="39" t="s">
        <v>138</v>
      </c>
      <c r="C156" s="39" t="s">
        <v>40</v>
      </c>
      <c r="D156" s="39" t="s">
        <v>134</v>
      </c>
      <c r="E156" s="193" t="s">
        <v>142</v>
      </c>
      <c r="F156" s="40" t="s">
        <v>24</v>
      </c>
      <c r="G156" s="152">
        <v>35000</v>
      </c>
      <c r="H156" s="152"/>
      <c r="I156" s="149">
        <f t="shared" si="150"/>
        <v>1004.5</v>
      </c>
      <c r="J156" s="149">
        <f t="shared" si="151"/>
        <v>2485</v>
      </c>
      <c r="K156" s="149">
        <f t="shared" si="152"/>
        <v>402.5</v>
      </c>
      <c r="L156" s="149">
        <f t="shared" si="153"/>
        <v>1064</v>
      </c>
      <c r="M156" s="149">
        <f t="shared" si="154"/>
        <v>2481.5</v>
      </c>
      <c r="N156" s="149">
        <v>3</v>
      </c>
      <c r="O156" s="149">
        <v>25</v>
      </c>
      <c r="P156" s="43"/>
      <c r="Q156" s="149">
        <f t="shared" si="155"/>
        <v>2096.5</v>
      </c>
      <c r="R156" s="149">
        <f t="shared" si="156"/>
        <v>5369</v>
      </c>
      <c r="S156" s="158">
        <f t="shared" si="157"/>
        <v>32903.5</v>
      </c>
    </row>
    <row r="157" spans="1:20" s="11" customFormat="1" ht="21" x14ac:dyDescent="0.35">
      <c r="A157" s="51">
        <v>109</v>
      </c>
      <c r="B157" s="39" t="s">
        <v>139</v>
      </c>
      <c r="C157" s="39" t="s">
        <v>40</v>
      </c>
      <c r="D157" s="39" t="s">
        <v>134</v>
      </c>
      <c r="E157" s="193" t="s">
        <v>141</v>
      </c>
      <c r="F157" s="40" t="s">
        <v>24</v>
      </c>
      <c r="G157" s="152">
        <v>35000</v>
      </c>
      <c r="H157" s="152"/>
      <c r="I157" s="149">
        <f t="shared" si="150"/>
        <v>1004.5</v>
      </c>
      <c r="J157" s="149">
        <f t="shared" si="151"/>
        <v>2485</v>
      </c>
      <c r="K157" s="149">
        <f t="shared" si="152"/>
        <v>402.5</v>
      </c>
      <c r="L157" s="149">
        <f t="shared" si="153"/>
        <v>1064</v>
      </c>
      <c r="M157" s="149">
        <f t="shared" si="154"/>
        <v>2481.5</v>
      </c>
      <c r="N157" s="149">
        <v>4</v>
      </c>
      <c r="O157" s="149">
        <v>25</v>
      </c>
      <c r="P157" s="195">
        <v>7141.42</v>
      </c>
      <c r="Q157" s="149">
        <f t="shared" si="155"/>
        <v>9238.92</v>
      </c>
      <c r="R157" s="149">
        <f t="shared" si="156"/>
        <v>5369</v>
      </c>
      <c r="S157" s="158">
        <f t="shared" si="157"/>
        <v>25761.08</v>
      </c>
    </row>
    <row r="158" spans="1:20" s="11" customFormat="1" ht="21.75" thickBot="1" x14ac:dyDescent="0.4">
      <c r="A158" s="183"/>
      <c r="B158" s="202" t="s">
        <v>25</v>
      </c>
      <c r="C158" s="202"/>
      <c r="D158" s="202"/>
      <c r="E158" s="203"/>
      <c r="F158" s="40"/>
      <c r="G158" s="190">
        <f>SUM(G153:G157)</f>
        <v>171500</v>
      </c>
      <c r="H158" s="190">
        <f t="shared" ref="H158:S158" si="158">SUM(H153:H157)</f>
        <v>0</v>
      </c>
      <c r="I158" s="190">
        <f t="shared" si="158"/>
        <v>4922.05</v>
      </c>
      <c r="J158" s="190">
        <f t="shared" si="158"/>
        <v>12176.5</v>
      </c>
      <c r="K158" s="190">
        <f t="shared" si="158"/>
        <v>1972.25</v>
      </c>
      <c r="L158" s="190">
        <f t="shared" si="158"/>
        <v>5213.6000000000004</v>
      </c>
      <c r="M158" s="190">
        <f t="shared" si="158"/>
        <v>12159.35</v>
      </c>
      <c r="N158" s="190">
        <f t="shared" si="158"/>
        <v>10</v>
      </c>
      <c r="O158" s="190">
        <f t="shared" si="158"/>
        <v>125</v>
      </c>
      <c r="P158" s="190">
        <f t="shared" si="158"/>
        <v>20062.169999999998</v>
      </c>
      <c r="Q158" s="190">
        <f t="shared" si="158"/>
        <v>30332.82</v>
      </c>
      <c r="R158" s="190">
        <f t="shared" si="158"/>
        <v>26308.1</v>
      </c>
      <c r="S158" s="190">
        <f t="shared" si="158"/>
        <v>141167.18</v>
      </c>
    </row>
    <row r="159" spans="1:20" s="11" customFormat="1" ht="31.5" x14ac:dyDescent="0.2">
      <c r="A159" s="199" t="s">
        <v>93</v>
      </c>
      <c r="B159" s="200"/>
      <c r="C159" s="200"/>
      <c r="D159" s="200"/>
      <c r="E159" s="200"/>
      <c r="F159" s="200"/>
      <c r="G159" s="200"/>
      <c r="H159" s="200"/>
      <c r="I159" s="200"/>
      <c r="J159" s="200"/>
      <c r="K159" s="200"/>
      <c r="L159" s="200"/>
      <c r="M159" s="200"/>
      <c r="N159" s="200"/>
      <c r="O159" s="200"/>
      <c r="P159" s="200"/>
      <c r="Q159" s="200"/>
      <c r="R159" s="200"/>
      <c r="S159" s="201"/>
    </row>
    <row r="160" spans="1:20" s="11" customFormat="1" ht="21" x14ac:dyDescent="0.35">
      <c r="A160" s="51">
        <v>110</v>
      </c>
      <c r="B160" s="39" t="s">
        <v>94</v>
      </c>
      <c r="C160" s="154" t="s">
        <v>41</v>
      </c>
      <c r="D160" s="39" t="s">
        <v>93</v>
      </c>
      <c r="E160" s="39" t="s">
        <v>95</v>
      </c>
      <c r="F160" s="40" t="s">
        <v>24</v>
      </c>
      <c r="G160" s="149">
        <v>26250</v>
      </c>
      <c r="H160" s="149"/>
      <c r="I160" s="149">
        <f>+G160*2.87%</f>
        <v>753.375</v>
      </c>
      <c r="J160" s="149">
        <f>+G160*7.1%</f>
        <v>1863.7499999999998</v>
      </c>
      <c r="K160" s="149">
        <f>G160*1.15%</f>
        <v>301.875</v>
      </c>
      <c r="L160" s="149">
        <f>G160*3.04%</f>
        <v>798</v>
      </c>
      <c r="M160" s="149">
        <f>G160*7.09%</f>
        <v>1861.1250000000002</v>
      </c>
      <c r="N160" s="149">
        <v>0</v>
      </c>
      <c r="O160" s="149">
        <v>25</v>
      </c>
      <c r="P160" s="149">
        <v>1100</v>
      </c>
      <c r="Q160" s="149">
        <f>H160+I160+L160+N160+P160+O160</f>
        <v>2676.375</v>
      </c>
      <c r="R160" s="149">
        <f>J160+K160+M160</f>
        <v>4026.75</v>
      </c>
      <c r="S160" s="158">
        <f>G160-Q160</f>
        <v>23573.625</v>
      </c>
    </row>
    <row r="161" spans="1:19" s="11" customFormat="1" ht="21.75" thickBot="1" x14ac:dyDescent="0.4">
      <c r="A161" s="183"/>
      <c r="B161" s="202" t="s">
        <v>25</v>
      </c>
      <c r="C161" s="202"/>
      <c r="D161" s="202"/>
      <c r="E161" s="203"/>
      <c r="F161" s="40"/>
      <c r="G161" s="190">
        <f>SUM(G160:G160)</f>
        <v>26250</v>
      </c>
      <c r="H161" s="190">
        <f>SUM(H160:H160)</f>
        <v>0</v>
      </c>
      <c r="I161" s="190">
        <f>SUM(I160:I160)</f>
        <v>753.375</v>
      </c>
      <c r="J161" s="190">
        <f>SUM(J160:J160)</f>
        <v>1863.7499999999998</v>
      </c>
      <c r="K161" s="190">
        <f>SUM(K160:K160)</f>
        <v>301.875</v>
      </c>
      <c r="L161" s="190">
        <f>SUM(L160:L160)</f>
        <v>798</v>
      </c>
      <c r="M161" s="190">
        <f>SUM(M160:M160)</f>
        <v>1861.1250000000002</v>
      </c>
      <c r="N161" s="120">
        <f>SUM(N160:N160)</f>
        <v>0</v>
      </c>
      <c r="O161" s="120">
        <f>SUM(O160:O160)</f>
        <v>25</v>
      </c>
      <c r="P161" s="190">
        <f>SUM(P160:P160)</f>
        <v>1100</v>
      </c>
      <c r="Q161" s="190">
        <f>SUM(Q160:Q160)</f>
        <v>2676.375</v>
      </c>
      <c r="R161" s="190">
        <f>SUM(R160:R160)</f>
        <v>4026.75</v>
      </c>
      <c r="S161" s="190">
        <f>SUM(S160:S160)</f>
        <v>23573.625</v>
      </c>
    </row>
    <row r="162" spans="1:19" s="11" customFormat="1" ht="31.5" x14ac:dyDescent="0.2">
      <c r="A162" s="199" t="s">
        <v>61</v>
      </c>
      <c r="B162" s="200"/>
      <c r="C162" s="200"/>
      <c r="D162" s="200"/>
      <c r="E162" s="200"/>
      <c r="F162" s="200"/>
      <c r="G162" s="200"/>
      <c r="H162" s="200"/>
      <c r="I162" s="200"/>
      <c r="J162" s="200"/>
      <c r="K162" s="200"/>
      <c r="L162" s="200"/>
      <c r="M162" s="200"/>
      <c r="N162" s="200"/>
      <c r="O162" s="200"/>
      <c r="P162" s="200"/>
      <c r="Q162" s="200"/>
      <c r="R162" s="200"/>
      <c r="S162" s="201"/>
    </row>
    <row r="163" spans="1:19" s="11" customFormat="1" ht="21" x14ac:dyDescent="0.35">
      <c r="A163" s="159">
        <v>111</v>
      </c>
      <c r="B163" s="39" t="s">
        <v>172</v>
      </c>
      <c r="C163" s="39" t="s">
        <v>40</v>
      </c>
      <c r="D163" s="39" t="s">
        <v>61</v>
      </c>
      <c r="E163" s="39" t="s">
        <v>183</v>
      </c>
      <c r="F163" s="40" t="s">
        <v>24</v>
      </c>
      <c r="G163" s="149">
        <v>31500</v>
      </c>
      <c r="H163" s="149"/>
      <c r="I163" s="152">
        <f t="shared" ref="I163:I173" si="159">+G163*2.87%</f>
        <v>904.05</v>
      </c>
      <c r="J163" s="152">
        <f t="shared" ref="J163:J173" si="160">+G163*7.1%</f>
        <v>2236.5</v>
      </c>
      <c r="K163" s="152">
        <f t="shared" ref="K163:K173" si="161">G163*1.15%</f>
        <v>362.25</v>
      </c>
      <c r="L163" s="152">
        <f t="shared" ref="L163:L173" si="162">G163*3.04%</f>
        <v>957.6</v>
      </c>
      <c r="M163" s="152">
        <f t="shared" ref="M163:M173" si="163">G163*7.09%</f>
        <v>2233.3500000000004</v>
      </c>
      <c r="N163" s="152">
        <v>0</v>
      </c>
      <c r="O163" s="152">
        <v>25</v>
      </c>
      <c r="P163" s="149"/>
      <c r="Q163" s="152">
        <f t="shared" ref="Q163:Q173" si="164">H163+I163+L163+N163+P163+O163</f>
        <v>1886.65</v>
      </c>
      <c r="R163" s="152">
        <f t="shared" ref="R163:R173" si="165">J163+K163+M163</f>
        <v>4832.1000000000004</v>
      </c>
      <c r="S163" s="153">
        <f t="shared" ref="S163:S173" si="166">G163-Q163</f>
        <v>29613.35</v>
      </c>
    </row>
    <row r="164" spans="1:19" s="11" customFormat="1" ht="21" x14ac:dyDescent="0.35">
      <c r="A164" s="159">
        <v>112</v>
      </c>
      <c r="B164" s="39" t="s">
        <v>173</v>
      </c>
      <c r="C164" s="39" t="s">
        <v>40</v>
      </c>
      <c r="D164" s="39" t="s">
        <v>61</v>
      </c>
      <c r="E164" s="39" t="s">
        <v>72</v>
      </c>
      <c r="F164" s="40" t="s">
        <v>24</v>
      </c>
      <c r="G164" s="149">
        <v>35000</v>
      </c>
      <c r="H164" s="149"/>
      <c r="I164" s="152">
        <f t="shared" si="159"/>
        <v>1004.5</v>
      </c>
      <c r="J164" s="152">
        <f t="shared" si="160"/>
        <v>2485</v>
      </c>
      <c r="K164" s="152">
        <f t="shared" si="161"/>
        <v>402.5</v>
      </c>
      <c r="L164" s="152">
        <f t="shared" si="162"/>
        <v>1064</v>
      </c>
      <c r="M164" s="152">
        <f t="shared" si="163"/>
        <v>2481.5</v>
      </c>
      <c r="N164" s="152">
        <v>0</v>
      </c>
      <c r="O164" s="152">
        <v>25</v>
      </c>
      <c r="P164" s="149"/>
      <c r="Q164" s="152">
        <f t="shared" si="164"/>
        <v>2093.5</v>
      </c>
      <c r="R164" s="152">
        <f t="shared" si="165"/>
        <v>5369</v>
      </c>
      <c r="S164" s="153">
        <f t="shared" si="166"/>
        <v>32906.5</v>
      </c>
    </row>
    <row r="165" spans="1:19" s="11" customFormat="1" ht="21" x14ac:dyDescent="0.35">
      <c r="A165" s="159">
        <v>113</v>
      </c>
      <c r="B165" s="192" t="s">
        <v>174</v>
      </c>
      <c r="C165" s="192" t="s">
        <v>41</v>
      </c>
      <c r="D165" s="39" t="s">
        <v>61</v>
      </c>
      <c r="E165" s="193" t="s">
        <v>63</v>
      </c>
      <c r="F165" s="40" t="s">
        <v>24</v>
      </c>
      <c r="G165" s="149">
        <v>19800</v>
      </c>
      <c r="H165" s="149"/>
      <c r="I165" s="152">
        <f t="shared" si="159"/>
        <v>568.26</v>
      </c>
      <c r="J165" s="152">
        <f t="shared" si="160"/>
        <v>1405.8</v>
      </c>
      <c r="K165" s="152">
        <f t="shared" si="161"/>
        <v>227.7</v>
      </c>
      <c r="L165" s="152">
        <f t="shared" si="162"/>
        <v>601.91999999999996</v>
      </c>
      <c r="M165" s="152">
        <f t="shared" si="163"/>
        <v>1403.8200000000002</v>
      </c>
      <c r="N165" s="152">
        <v>0</v>
      </c>
      <c r="O165" s="152">
        <v>25</v>
      </c>
      <c r="P165" s="149"/>
      <c r="Q165" s="152">
        <f t="shared" si="164"/>
        <v>1195.1799999999998</v>
      </c>
      <c r="R165" s="152">
        <f t="shared" si="165"/>
        <v>3037.32</v>
      </c>
      <c r="S165" s="153">
        <f t="shared" si="166"/>
        <v>18604.82</v>
      </c>
    </row>
    <row r="166" spans="1:19" s="11" customFormat="1" ht="42" x14ac:dyDescent="0.35">
      <c r="A166" s="159">
        <v>114</v>
      </c>
      <c r="B166" s="192" t="s">
        <v>175</v>
      </c>
      <c r="C166" s="192" t="s">
        <v>41</v>
      </c>
      <c r="D166" s="39" t="s">
        <v>61</v>
      </c>
      <c r="E166" s="193" t="s">
        <v>63</v>
      </c>
      <c r="F166" s="40" t="s">
        <v>24</v>
      </c>
      <c r="G166" s="149">
        <v>19800</v>
      </c>
      <c r="H166" s="149"/>
      <c r="I166" s="152">
        <f t="shared" si="159"/>
        <v>568.26</v>
      </c>
      <c r="J166" s="152">
        <f t="shared" si="160"/>
        <v>1405.8</v>
      </c>
      <c r="K166" s="152">
        <f t="shared" si="161"/>
        <v>227.7</v>
      </c>
      <c r="L166" s="152">
        <f t="shared" si="162"/>
        <v>601.91999999999996</v>
      </c>
      <c r="M166" s="152">
        <f t="shared" si="163"/>
        <v>1403.8200000000002</v>
      </c>
      <c r="N166" s="152">
        <v>0</v>
      </c>
      <c r="O166" s="152">
        <v>25</v>
      </c>
      <c r="P166" s="149">
        <v>1000</v>
      </c>
      <c r="Q166" s="152">
        <f t="shared" si="164"/>
        <v>2195.1799999999998</v>
      </c>
      <c r="R166" s="152">
        <f t="shared" si="165"/>
        <v>3037.32</v>
      </c>
      <c r="S166" s="153">
        <f t="shared" si="166"/>
        <v>17604.82</v>
      </c>
    </row>
    <row r="167" spans="1:19" s="11" customFormat="1" ht="21" x14ac:dyDescent="0.35">
      <c r="A167" s="159">
        <v>115</v>
      </c>
      <c r="B167" s="192" t="s">
        <v>176</v>
      </c>
      <c r="C167" s="192" t="s">
        <v>40</v>
      </c>
      <c r="D167" s="39" t="s">
        <v>61</v>
      </c>
      <c r="E167" s="193" t="s">
        <v>72</v>
      </c>
      <c r="F167" s="40" t="s">
        <v>24</v>
      </c>
      <c r="G167" s="149">
        <v>35000</v>
      </c>
      <c r="H167" s="149"/>
      <c r="I167" s="152">
        <f t="shared" si="159"/>
        <v>1004.5</v>
      </c>
      <c r="J167" s="152">
        <f t="shared" si="160"/>
        <v>2485</v>
      </c>
      <c r="K167" s="152">
        <f t="shared" si="161"/>
        <v>402.5</v>
      </c>
      <c r="L167" s="152">
        <f t="shared" si="162"/>
        <v>1064</v>
      </c>
      <c r="M167" s="152">
        <f t="shared" si="163"/>
        <v>2481.5</v>
      </c>
      <c r="N167" s="152">
        <v>0</v>
      </c>
      <c r="O167" s="152">
        <v>25</v>
      </c>
      <c r="P167" s="149"/>
      <c r="Q167" s="152">
        <f t="shared" si="164"/>
        <v>2093.5</v>
      </c>
      <c r="R167" s="152">
        <f t="shared" si="165"/>
        <v>5369</v>
      </c>
      <c r="S167" s="153">
        <f t="shared" si="166"/>
        <v>32906.5</v>
      </c>
    </row>
    <row r="168" spans="1:19" s="11" customFormat="1" ht="21" x14ac:dyDescent="0.35">
      <c r="A168" s="159">
        <v>116</v>
      </c>
      <c r="B168" s="192" t="s">
        <v>177</v>
      </c>
      <c r="C168" s="192" t="s">
        <v>40</v>
      </c>
      <c r="D168" s="39" t="s">
        <v>61</v>
      </c>
      <c r="E168" s="193" t="s">
        <v>184</v>
      </c>
      <c r="F168" s="40" t="s">
        <v>24</v>
      </c>
      <c r="G168" s="149">
        <v>15000</v>
      </c>
      <c r="H168" s="149"/>
      <c r="I168" s="152">
        <f t="shared" si="159"/>
        <v>430.5</v>
      </c>
      <c r="J168" s="152">
        <f t="shared" si="160"/>
        <v>1065</v>
      </c>
      <c r="K168" s="152">
        <f t="shared" si="161"/>
        <v>172.5</v>
      </c>
      <c r="L168" s="152">
        <f t="shared" si="162"/>
        <v>456</v>
      </c>
      <c r="M168" s="152">
        <f t="shared" si="163"/>
        <v>1063.5</v>
      </c>
      <c r="N168" s="152">
        <v>0</v>
      </c>
      <c r="O168" s="152">
        <v>25</v>
      </c>
      <c r="P168" s="149"/>
      <c r="Q168" s="152">
        <f t="shared" si="164"/>
        <v>911.5</v>
      </c>
      <c r="R168" s="152">
        <f t="shared" si="165"/>
        <v>2301</v>
      </c>
      <c r="S168" s="153">
        <f t="shared" si="166"/>
        <v>14088.5</v>
      </c>
    </row>
    <row r="169" spans="1:19" s="11" customFormat="1" ht="21" x14ac:dyDescent="0.35">
      <c r="A169" s="159">
        <v>117</v>
      </c>
      <c r="B169" s="192" t="s">
        <v>178</v>
      </c>
      <c r="C169" s="192" t="s">
        <v>40</v>
      </c>
      <c r="D169" s="39" t="s">
        <v>61</v>
      </c>
      <c r="E169" s="193" t="s">
        <v>184</v>
      </c>
      <c r="F169" s="40" t="s">
        <v>24</v>
      </c>
      <c r="G169" s="149">
        <v>15000</v>
      </c>
      <c r="H169" s="149"/>
      <c r="I169" s="152">
        <f t="shared" si="159"/>
        <v>430.5</v>
      </c>
      <c r="J169" s="152">
        <f t="shared" si="160"/>
        <v>1065</v>
      </c>
      <c r="K169" s="152">
        <f t="shared" si="161"/>
        <v>172.5</v>
      </c>
      <c r="L169" s="152">
        <f t="shared" si="162"/>
        <v>456</v>
      </c>
      <c r="M169" s="152">
        <f t="shared" si="163"/>
        <v>1063.5</v>
      </c>
      <c r="N169" s="152">
        <v>0</v>
      </c>
      <c r="O169" s="152">
        <v>25</v>
      </c>
      <c r="P169" s="149"/>
      <c r="Q169" s="152">
        <f t="shared" si="164"/>
        <v>911.5</v>
      </c>
      <c r="R169" s="152">
        <f t="shared" si="165"/>
        <v>2301</v>
      </c>
      <c r="S169" s="153">
        <f t="shared" si="166"/>
        <v>14088.5</v>
      </c>
    </row>
    <row r="170" spans="1:19" s="11" customFormat="1" ht="21" x14ac:dyDescent="0.35">
      <c r="A170" s="159">
        <v>118</v>
      </c>
      <c r="B170" s="192" t="s">
        <v>179</v>
      </c>
      <c r="C170" s="192" t="s">
        <v>41</v>
      </c>
      <c r="D170" s="39" t="s">
        <v>61</v>
      </c>
      <c r="E170" s="193" t="s">
        <v>63</v>
      </c>
      <c r="F170" s="40" t="s">
        <v>24</v>
      </c>
      <c r="G170" s="149">
        <v>19800</v>
      </c>
      <c r="H170" s="149"/>
      <c r="I170" s="152">
        <f t="shared" si="159"/>
        <v>568.26</v>
      </c>
      <c r="J170" s="152">
        <f t="shared" si="160"/>
        <v>1405.8</v>
      </c>
      <c r="K170" s="152">
        <f t="shared" si="161"/>
        <v>227.7</v>
      </c>
      <c r="L170" s="152">
        <f t="shared" si="162"/>
        <v>601.91999999999996</v>
      </c>
      <c r="M170" s="152">
        <f t="shared" si="163"/>
        <v>1403.8200000000002</v>
      </c>
      <c r="N170" s="152">
        <v>0</v>
      </c>
      <c r="O170" s="152">
        <v>25</v>
      </c>
      <c r="P170" s="149">
        <v>2190.12</v>
      </c>
      <c r="Q170" s="152">
        <f t="shared" si="164"/>
        <v>3385.2999999999997</v>
      </c>
      <c r="R170" s="152">
        <f t="shared" si="165"/>
        <v>3037.32</v>
      </c>
      <c r="S170" s="153">
        <f t="shared" si="166"/>
        <v>16414.7</v>
      </c>
    </row>
    <row r="171" spans="1:19" s="11" customFormat="1" ht="21" x14ac:dyDescent="0.35">
      <c r="A171" s="159">
        <v>119</v>
      </c>
      <c r="B171" s="192" t="s">
        <v>180</v>
      </c>
      <c r="C171" s="192" t="s">
        <v>40</v>
      </c>
      <c r="D171" s="39" t="s">
        <v>61</v>
      </c>
      <c r="E171" s="193" t="s">
        <v>185</v>
      </c>
      <c r="F171" s="40" t="s">
        <v>24</v>
      </c>
      <c r="G171" s="149">
        <v>22000</v>
      </c>
      <c r="H171" s="149"/>
      <c r="I171" s="152">
        <f t="shared" si="159"/>
        <v>631.4</v>
      </c>
      <c r="J171" s="152">
        <f t="shared" si="160"/>
        <v>1561.9999999999998</v>
      </c>
      <c r="K171" s="152">
        <f t="shared" si="161"/>
        <v>253</v>
      </c>
      <c r="L171" s="152">
        <f t="shared" si="162"/>
        <v>668.8</v>
      </c>
      <c r="M171" s="152">
        <f t="shared" si="163"/>
        <v>1559.8000000000002</v>
      </c>
      <c r="N171" s="152">
        <v>0</v>
      </c>
      <c r="O171" s="152">
        <v>25</v>
      </c>
      <c r="P171" s="149">
        <v>1000</v>
      </c>
      <c r="Q171" s="152">
        <f t="shared" si="164"/>
        <v>2325.1999999999998</v>
      </c>
      <c r="R171" s="152">
        <f t="shared" si="165"/>
        <v>3374.8</v>
      </c>
      <c r="S171" s="153">
        <f t="shared" si="166"/>
        <v>19674.8</v>
      </c>
    </row>
    <row r="172" spans="1:19" s="11" customFormat="1" ht="21" x14ac:dyDescent="0.35">
      <c r="A172" s="159">
        <v>120</v>
      </c>
      <c r="B172" s="192" t="s">
        <v>181</v>
      </c>
      <c r="C172" s="192" t="s">
        <v>40</v>
      </c>
      <c r="D172" s="39" t="s">
        <v>61</v>
      </c>
      <c r="E172" s="193" t="s">
        <v>186</v>
      </c>
      <c r="F172" s="40" t="s">
        <v>24</v>
      </c>
      <c r="G172" s="149">
        <v>26250</v>
      </c>
      <c r="H172" s="149"/>
      <c r="I172" s="152">
        <f t="shared" si="159"/>
        <v>753.375</v>
      </c>
      <c r="J172" s="152">
        <f t="shared" si="160"/>
        <v>1863.7499999999998</v>
      </c>
      <c r="K172" s="152">
        <f t="shared" si="161"/>
        <v>301.875</v>
      </c>
      <c r="L172" s="152">
        <f t="shared" si="162"/>
        <v>798</v>
      </c>
      <c r="M172" s="152">
        <f t="shared" si="163"/>
        <v>1861.1250000000002</v>
      </c>
      <c r="N172" s="152">
        <v>0</v>
      </c>
      <c r="O172" s="152">
        <v>25</v>
      </c>
      <c r="P172" s="149"/>
      <c r="Q172" s="152">
        <f t="shared" si="164"/>
        <v>1576.375</v>
      </c>
      <c r="R172" s="152">
        <f t="shared" si="165"/>
        <v>4026.75</v>
      </c>
      <c r="S172" s="153">
        <f t="shared" si="166"/>
        <v>24673.625</v>
      </c>
    </row>
    <row r="173" spans="1:19" s="11" customFormat="1" ht="21" x14ac:dyDescent="0.35">
      <c r="A173" s="159">
        <v>121</v>
      </c>
      <c r="B173" s="192" t="s">
        <v>182</v>
      </c>
      <c r="C173" s="192" t="s">
        <v>40</v>
      </c>
      <c r="D173" s="39" t="s">
        <v>61</v>
      </c>
      <c r="E173" s="193" t="s">
        <v>60</v>
      </c>
      <c r="F173" s="40" t="s">
        <v>24</v>
      </c>
      <c r="G173" s="149">
        <v>26250</v>
      </c>
      <c r="H173" s="149"/>
      <c r="I173" s="152">
        <f t="shared" si="159"/>
        <v>753.375</v>
      </c>
      <c r="J173" s="152">
        <f t="shared" si="160"/>
        <v>1863.7499999999998</v>
      </c>
      <c r="K173" s="152">
        <f t="shared" si="161"/>
        <v>301.875</v>
      </c>
      <c r="L173" s="152">
        <f t="shared" si="162"/>
        <v>798</v>
      </c>
      <c r="M173" s="152">
        <f t="shared" si="163"/>
        <v>1861.1250000000002</v>
      </c>
      <c r="N173" s="152">
        <v>0</v>
      </c>
      <c r="O173" s="152">
        <v>25</v>
      </c>
      <c r="P173" s="149"/>
      <c r="Q173" s="152">
        <f t="shared" si="164"/>
        <v>1576.375</v>
      </c>
      <c r="R173" s="152">
        <f t="shared" si="165"/>
        <v>4026.75</v>
      </c>
      <c r="S173" s="153">
        <f t="shared" si="166"/>
        <v>24673.625</v>
      </c>
    </row>
    <row r="174" spans="1:19" s="11" customFormat="1" ht="21.75" thickBot="1" x14ac:dyDescent="0.4">
      <c r="A174" s="183"/>
      <c r="B174" s="202" t="s">
        <v>25</v>
      </c>
      <c r="C174" s="202"/>
      <c r="D174" s="202"/>
      <c r="E174" s="203"/>
      <c r="F174" s="40"/>
      <c r="G174" s="190">
        <f>SUM(G163:G173)</f>
        <v>265400</v>
      </c>
      <c r="H174" s="190">
        <v>0</v>
      </c>
      <c r="I174" s="190">
        <f>SUM(I163:I173)</f>
        <v>7616.98</v>
      </c>
      <c r="J174" s="190">
        <f>SUM(J163:J173)</f>
        <v>18843.399999999998</v>
      </c>
      <c r="K174" s="190">
        <f>SUM(K163:K173)</f>
        <v>3052.1</v>
      </c>
      <c r="L174" s="190">
        <f>SUM(L163:L173)</f>
        <v>8068.1600000000008</v>
      </c>
      <c r="M174" s="190">
        <f>SUM(M163:M173)</f>
        <v>18816.86</v>
      </c>
      <c r="N174" s="120">
        <f>SUM(N163:N173)</f>
        <v>0</v>
      </c>
      <c r="O174" s="190">
        <f>SUM(O163:O173)</f>
        <v>275</v>
      </c>
      <c r="P174" s="190">
        <f>SUM(P163:P173)</f>
        <v>4190.12</v>
      </c>
      <c r="Q174" s="190">
        <f>SUM(Q163:Q173)</f>
        <v>20150.259999999998</v>
      </c>
      <c r="R174" s="190">
        <f>SUM(R163:R173)</f>
        <v>40712.36</v>
      </c>
      <c r="S174" s="190">
        <f>SUM(S163:S173)</f>
        <v>245249.74</v>
      </c>
    </row>
    <row r="175" spans="1:19" s="11" customFormat="1" ht="31.5" x14ac:dyDescent="0.2">
      <c r="A175" s="199" t="s">
        <v>108</v>
      </c>
      <c r="B175" s="200"/>
      <c r="C175" s="200"/>
      <c r="D175" s="200"/>
      <c r="E175" s="200"/>
      <c r="F175" s="200"/>
      <c r="G175" s="200"/>
      <c r="H175" s="200"/>
      <c r="I175" s="200"/>
      <c r="J175" s="200"/>
      <c r="K175" s="200"/>
      <c r="L175" s="200"/>
      <c r="M175" s="200"/>
      <c r="N175" s="200"/>
      <c r="O175" s="200"/>
      <c r="P175" s="200"/>
      <c r="Q175" s="200"/>
      <c r="R175" s="200"/>
      <c r="S175" s="201"/>
    </row>
    <row r="176" spans="1:19" s="11" customFormat="1" ht="21" x14ac:dyDescent="0.35">
      <c r="A176" s="159">
        <v>122</v>
      </c>
      <c r="B176" s="160" t="s">
        <v>109</v>
      </c>
      <c r="C176" s="162" t="s">
        <v>40</v>
      </c>
      <c r="D176" s="160" t="s">
        <v>108</v>
      </c>
      <c r="E176" s="39" t="s">
        <v>42</v>
      </c>
      <c r="F176" s="155" t="s">
        <v>24</v>
      </c>
      <c r="G176" s="45">
        <v>35000</v>
      </c>
      <c r="H176" s="152"/>
      <c r="I176" s="152">
        <f>+G176*2.87%</f>
        <v>1004.5</v>
      </c>
      <c r="J176" s="152">
        <f>+G176*7.1%</f>
        <v>2485</v>
      </c>
      <c r="K176" s="152">
        <f>G176*1.15%</f>
        <v>402.5</v>
      </c>
      <c r="L176" s="152">
        <f>G176*3.04%</f>
        <v>1064</v>
      </c>
      <c r="M176" s="152">
        <f>G176*7.09%</f>
        <v>2481.5</v>
      </c>
      <c r="N176" s="152">
        <v>0</v>
      </c>
      <c r="O176" s="152">
        <v>25</v>
      </c>
      <c r="P176" s="152"/>
      <c r="Q176" s="152">
        <f>H176+I176+L176+N176+P176+O176</f>
        <v>2093.5</v>
      </c>
      <c r="R176" s="152">
        <f>J176+K176+M176</f>
        <v>5369</v>
      </c>
      <c r="S176" s="153">
        <f>G176-Q176</f>
        <v>32906.5</v>
      </c>
    </row>
    <row r="177" spans="1:19" s="11" customFormat="1" ht="21.75" thickBot="1" x14ac:dyDescent="0.4">
      <c r="A177" s="183"/>
      <c r="B177" s="202" t="s">
        <v>25</v>
      </c>
      <c r="C177" s="202"/>
      <c r="D177" s="202"/>
      <c r="E177" s="203"/>
      <c r="F177" s="40"/>
      <c r="G177" s="190">
        <f t="shared" ref="G177:S177" si="167">SUM(G176:G176)</f>
        <v>35000</v>
      </c>
      <c r="H177" s="190">
        <f t="shared" si="167"/>
        <v>0</v>
      </c>
      <c r="I177" s="190">
        <f t="shared" si="167"/>
        <v>1004.5</v>
      </c>
      <c r="J177" s="190">
        <f t="shared" si="167"/>
        <v>2485</v>
      </c>
      <c r="K177" s="190">
        <f t="shared" si="167"/>
        <v>402.5</v>
      </c>
      <c r="L177" s="190">
        <f t="shared" si="167"/>
        <v>1064</v>
      </c>
      <c r="M177" s="190">
        <f t="shared" si="167"/>
        <v>2481.5</v>
      </c>
      <c r="N177" s="120">
        <f t="shared" si="167"/>
        <v>0</v>
      </c>
      <c r="O177" s="120">
        <f t="shared" si="167"/>
        <v>25</v>
      </c>
      <c r="P177" s="190">
        <f t="shared" si="167"/>
        <v>0</v>
      </c>
      <c r="Q177" s="190">
        <f t="shared" si="167"/>
        <v>2093.5</v>
      </c>
      <c r="R177" s="190">
        <f t="shared" si="167"/>
        <v>5369</v>
      </c>
      <c r="S177" s="190">
        <f t="shared" si="167"/>
        <v>32906.5</v>
      </c>
    </row>
    <row r="178" spans="1:19" s="11" customFormat="1" ht="31.5" x14ac:dyDescent="0.2">
      <c r="A178" s="199" t="s">
        <v>81</v>
      </c>
      <c r="B178" s="200"/>
      <c r="C178" s="200"/>
      <c r="D178" s="200"/>
      <c r="E178" s="200"/>
      <c r="F178" s="200"/>
      <c r="G178" s="200"/>
      <c r="H178" s="200"/>
      <c r="I178" s="200"/>
      <c r="J178" s="200"/>
      <c r="K178" s="200"/>
      <c r="L178" s="200"/>
      <c r="M178" s="200"/>
      <c r="N178" s="200"/>
      <c r="O178" s="200"/>
      <c r="P178" s="200"/>
      <c r="Q178" s="200"/>
      <c r="R178" s="200"/>
      <c r="S178" s="201"/>
    </row>
    <row r="179" spans="1:19" s="11" customFormat="1" ht="21" x14ac:dyDescent="0.35">
      <c r="A179" s="51">
        <v>123</v>
      </c>
      <c r="B179" s="39" t="s">
        <v>82</v>
      </c>
      <c r="C179" s="154" t="s">
        <v>40</v>
      </c>
      <c r="D179" s="39" t="s">
        <v>81</v>
      </c>
      <c r="E179" s="39" t="s">
        <v>89</v>
      </c>
      <c r="F179" s="40" t="s">
        <v>24</v>
      </c>
      <c r="G179" s="149">
        <v>10000</v>
      </c>
      <c r="H179" s="149"/>
      <c r="I179" s="149">
        <f>+G179*2.87%</f>
        <v>287</v>
      </c>
      <c r="J179" s="149">
        <f>+G179*7.1%</f>
        <v>709.99999999999989</v>
      </c>
      <c r="K179" s="149">
        <f>G179*1.15%</f>
        <v>115</v>
      </c>
      <c r="L179" s="149">
        <f>G179*3.04%</f>
        <v>304</v>
      </c>
      <c r="M179" s="149">
        <f>G179*7.09%</f>
        <v>709</v>
      </c>
      <c r="N179" s="149">
        <v>0</v>
      </c>
      <c r="O179" s="149">
        <v>25</v>
      </c>
      <c r="P179" s="149"/>
      <c r="Q179" s="149">
        <f>H179+I179+L179+N179+P179+O179</f>
        <v>616</v>
      </c>
      <c r="R179" s="149">
        <f>J179+K179+M179</f>
        <v>1534</v>
      </c>
      <c r="S179" s="158">
        <f>G179-Q179</f>
        <v>9384</v>
      </c>
    </row>
    <row r="180" spans="1:19" s="11" customFormat="1" ht="21" x14ac:dyDescent="0.35">
      <c r="A180" s="51">
        <v>124</v>
      </c>
      <c r="B180" s="39" t="s">
        <v>83</v>
      </c>
      <c r="C180" s="154" t="s">
        <v>40</v>
      </c>
      <c r="D180" s="39" t="s">
        <v>81</v>
      </c>
      <c r="E180" s="39" t="s">
        <v>89</v>
      </c>
      <c r="F180" s="40" t="s">
        <v>24</v>
      </c>
      <c r="G180" s="149">
        <v>20000</v>
      </c>
      <c r="H180" s="149"/>
      <c r="I180" s="149">
        <f t="shared" ref="I180:I185" si="168">+G180*2.87%</f>
        <v>574</v>
      </c>
      <c r="J180" s="149">
        <f t="shared" ref="J180:J185" si="169">+G180*7.1%</f>
        <v>1419.9999999999998</v>
      </c>
      <c r="K180" s="149">
        <f t="shared" ref="K180:K185" si="170">G180*1.15%</f>
        <v>230</v>
      </c>
      <c r="L180" s="149">
        <f t="shared" ref="L180:L185" si="171">G180*3.04%</f>
        <v>608</v>
      </c>
      <c r="M180" s="149">
        <f t="shared" ref="M180:M185" si="172">G180*7.09%</f>
        <v>1418</v>
      </c>
      <c r="N180" s="149">
        <v>0</v>
      </c>
      <c r="O180" s="149">
        <v>25</v>
      </c>
      <c r="P180" s="149"/>
      <c r="Q180" s="149">
        <f t="shared" ref="Q180:Q185" si="173">H180+I180+L180+N180+P180+O180</f>
        <v>1207</v>
      </c>
      <c r="R180" s="149">
        <f t="shared" ref="R180:R185" si="174">J180+K180+M180</f>
        <v>3068</v>
      </c>
      <c r="S180" s="158">
        <f t="shared" ref="S180:S185" si="175">G180-Q180</f>
        <v>18793</v>
      </c>
    </row>
    <row r="181" spans="1:19" s="11" customFormat="1" ht="21" x14ac:dyDescent="0.35">
      <c r="A181" s="51">
        <v>125</v>
      </c>
      <c r="B181" s="39" t="s">
        <v>84</v>
      </c>
      <c r="C181" s="154" t="s">
        <v>41</v>
      </c>
      <c r="D181" s="39" t="s">
        <v>81</v>
      </c>
      <c r="E181" s="39" t="s">
        <v>90</v>
      </c>
      <c r="F181" s="40" t="s">
        <v>24</v>
      </c>
      <c r="G181" s="149">
        <v>20000</v>
      </c>
      <c r="H181" s="149"/>
      <c r="I181" s="149">
        <f t="shared" si="168"/>
        <v>574</v>
      </c>
      <c r="J181" s="149">
        <f t="shared" si="169"/>
        <v>1419.9999999999998</v>
      </c>
      <c r="K181" s="149">
        <f t="shared" si="170"/>
        <v>230</v>
      </c>
      <c r="L181" s="149">
        <f t="shared" si="171"/>
        <v>608</v>
      </c>
      <c r="M181" s="149">
        <f t="shared" si="172"/>
        <v>1418</v>
      </c>
      <c r="N181" s="149">
        <v>0</v>
      </c>
      <c r="O181" s="149">
        <v>25</v>
      </c>
      <c r="P181" s="149"/>
      <c r="Q181" s="149">
        <f t="shared" si="173"/>
        <v>1207</v>
      </c>
      <c r="R181" s="149">
        <f t="shared" si="174"/>
        <v>3068</v>
      </c>
      <c r="S181" s="158">
        <f t="shared" si="175"/>
        <v>18793</v>
      </c>
    </row>
    <row r="182" spans="1:19" s="11" customFormat="1" ht="21" x14ac:dyDescent="0.35">
      <c r="A182" s="51">
        <v>126</v>
      </c>
      <c r="B182" s="39" t="s">
        <v>85</v>
      </c>
      <c r="C182" s="154" t="s">
        <v>40</v>
      </c>
      <c r="D182" s="39" t="s">
        <v>81</v>
      </c>
      <c r="E182" s="39" t="s">
        <v>89</v>
      </c>
      <c r="F182" s="40" t="s">
        <v>24</v>
      </c>
      <c r="G182" s="149">
        <v>24150</v>
      </c>
      <c r="H182" s="149"/>
      <c r="I182" s="149">
        <f t="shared" si="168"/>
        <v>693.10500000000002</v>
      </c>
      <c r="J182" s="149">
        <f t="shared" si="169"/>
        <v>1714.6499999999999</v>
      </c>
      <c r="K182" s="149">
        <f t="shared" si="170"/>
        <v>277.72500000000002</v>
      </c>
      <c r="L182" s="149">
        <f t="shared" si="171"/>
        <v>734.16</v>
      </c>
      <c r="M182" s="149">
        <f t="shared" si="172"/>
        <v>1712.2350000000001</v>
      </c>
      <c r="N182" s="149">
        <v>0</v>
      </c>
      <c r="O182" s="149">
        <v>25</v>
      </c>
      <c r="P182" s="149"/>
      <c r="Q182" s="149">
        <f t="shared" si="173"/>
        <v>1452.2649999999999</v>
      </c>
      <c r="R182" s="149">
        <f t="shared" si="174"/>
        <v>3704.61</v>
      </c>
      <c r="S182" s="158">
        <f t="shared" si="175"/>
        <v>22697.735000000001</v>
      </c>
    </row>
    <row r="183" spans="1:19" s="11" customFormat="1" ht="21" x14ac:dyDescent="0.35">
      <c r="A183" s="51">
        <v>127</v>
      </c>
      <c r="B183" s="39" t="s">
        <v>86</v>
      </c>
      <c r="C183" s="154" t="s">
        <v>41</v>
      </c>
      <c r="D183" s="39" t="s">
        <v>81</v>
      </c>
      <c r="E183" s="39" t="s">
        <v>90</v>
      </c>
      <c r="F183" s="40" t="s">
        <v>24</v>
      </c>
      <c r="G183" s="149">
        <v>12000</v>
      </c>
      <c r="H183" s="149"/>
      <c r="I183" s="149">
        <f t="shared" si="168"/>
        <v>344.4</v>
      </c>
      <c r="J183" s="149">
        <f t="shared" si="169"/>
        <v>851.99999999999989</v>
      </c>
      <c r="K183" s="149">
        <f t="shared" si="170"/>
        <v>138</v>
      </c>
      <c r="L183" s="149">
        <f t="shared" si="171"/>
        <v>364.8</v>
      </c>
      <c r="M183" s="149">
        <f t="shared" si="172"/>
        <v>850.80000000000007</v>
      </c>
      <c r="N183" s="149">
        <v>0</v>
      </c>
      <c r="O183" s="149">
        <v>25</v>
      </c>
      <c r="P183" s="149"/>
      <c r="Q183" s="149">
        <f t="shared" si="173"/>
        <v>734.2</v>
      </c>
      <c r="R183" s="149">
        <f t="shared" si="174"/>
        <v>1840.8</v>
      </c>
      <c r="S183" s="158">
        <f t="shared" si="175"/>
        <v>11265.8</v>
      </c>
    </row>
    <row r="184" spans="1:19" s="11" customFormat="1" ht="21" x14ac:dyDescent="0.35">
      <c r="A184" s="51">
        <v>128</v>
      </c>
      <c r="B184" s="39" t="s">
        <v>87</v>
      </c>
      <c r="C184" s="154" t="s">
        <v>41</v>
      </c>
      <c r="D184" s="39" t="s">
        <v>81</v>
      </c>
      <c r="E184" s="39" t="s">
        <v>91</v>
      </c>
      <c r="F184" s="40" t="s">
        <v>24</v>
      </c>
      <c r="G184" s="149">
        <v>24150</v>
      </c>
      <c r="H184" s="149"/>
      <c r="I184" s="149">
        <f t="shared" si="168"/>
        <v>693.10500000000002</v>
      </c>
      <c r="J184" s="149">
        <f t="shared" si="169"/>
        <v>1714.6499999999999</v>
      </c>
      <c r="K184" s="149">
        <f t="shared" si="170"/>
        <v>277.72500000000002</v>
      </c>
      <c r="L184" s="149">
        <f t="shared" si="171"/>
        <v>734.16</v>
      </c>
      <c r="M184" s="149">
        <f t="shared" si="172"/>
        <v>1712.2350000000001</v>
      </c>
      <c r="N184" s="149">
        <v>0</v>
      </c>
      <c r="O184" s="149">
        <v>25</v>
      </c>
      <c r="P184" s="149">
        <v>3596.22</v>
      </c>
      <c r="Q184" s="149">
        <f t="shared" si="173"/>
        <v>5048.4849999999997</v>
      </c>
      <c r="R184" s="149">
        <f t="shared" si="174"/>
        <v>3704.61</v>
      </c>
      <c r="S184" s="158">
        <f t="shared" si="175"/>
        <v>19101.514999999999</v>
      </c>
    </row>
    <row r="185" spans="1:19" s="11" customFormat="1" ht="21" x14ac:dyDescent="0.35">
      <c r="A185" s="51">
        <v>129</v>
      </c>
      <c r="B185" s="39" t="s">
        <v>88</v>
      </c>
      <c r="C185" s="154" t="s">
        <v>40</v>
      </c>
      <c r="D185" s="39" t="s">
        <v>81</v>
      </c>
      <c r="E185" s="39" t="s">
        <v>72</v>
      </c>
      <c r="F185" s="40" t="s">
        <v>24</v>
      </c>
      <c r="G185" s="149">
        <v>35000</v>
      </c>
      <c r="H185" s="149"/>
      <c r="I185" s="149">
        <f t="shared" si="168"/>
        <v>1004.5</v>
      </c>
      <c r="J185" s="149">
        <f t="shared" si="169"/>
        <v>2485</v>
      </c>
      <c r="K185" s="149">
        <f t="shared" si="170"/>
        <v>402.5</v>
      </c>
      <c r="L185" s="149">
        <f t="shared" si="171"/>
        <v>1064</v>
      </c>
      <c r="M185" s="149">
        <f t="shared" si="172"/>
        <v>2481.5</v>
      </c>
      <c r="N185" s="149">
        <v>0</v>
      </c>
      <c r="O185" s="149">
        <v>25</v>
      </c>
      <c r="P185" s="149"/>
      <c r="Q185" s="149">
        <f t="shared" si="173"/>
        <v>2093.5</v>
      </c>
      <c r="R185" s="149">
        <f t="shared" si="174"/>
        <v>5369</v>
      </c>
      <c r="S185" s="158">
        <f t="shared" si="175"/>
        <v>32906.5</v>
      </c>
    </row>
    <row r="186" spans="1:19" s="11" customFormat="1" ht="21.75" thickBot="1" x14ac:dyDescent="0.4">
      <c r="A186" s="183"/>
      <c r="B186" s="202" t="s">
        <v>25</v>
      </c>
      <c r="C186" s="202"/>
      <c r="D186" s="202"/>
      <c r="E186" s="203"/>
      <c r="F186" s="40"/>
      <c r="G186" s="190">
        <f>SUM(G179:G185)</f>
        <v>145300</v>
      </c>
      <c r="H186" s="190">
        <f t="shared" ref="H186:S186" si="176">SUM(H179:H185)</f>
        <v>0</v>
      </c>
      <c r="I186" s="190">
        <f t="shared" si="176"/>
        <v>4170.1100000000006</v>
      </c>
      <c r="J186" s="190">
        <f t="shared" si="176"/>
        <v>10316.299999999999</v>
      </c>
      <c r="K186" s="190">
        <f t="shared" si="176"/>
        <v>1670.95</v>
      </c>
      <c r="L186" s="190">
        <f t="shared" si="176"/>
        <v>4417.12</v>
      </c>
      <c r="M186" s="190">
        <f t="shared" si="176"/>
        <v>10301.77</v>
      </c>
      <c r="N186" s="120">
        <f>SUM(N179:N185)</f>
        <v>0</v>
      </c>
      <c r="O186" s="190">
        <f>SUM(O179:O185)</f>
        <v>175</v>
      </c>
      <c r="P186" s="190">
        <f t="shared" si="176"/>
        <v>3596.22</v>
      </c>
      <c r="Q186" s="190">
        <f t="shared" si="176"/>
        <v>12358.449999999999</v>
      </c>
      <c r="R186" s="190">
        <f t="shared" si="176"/>
        <v>22289.02</v>
      </c>
      <c r="S186" s="190">
        <f t="shared" si="176"/>
        <v>132941.54999999999</v>
      </c>
    </row>
    <row r="187" spans="1:19" s="11" customFormat="1" ht="31.5" x14ac:dyDescent="0.2">
      <c r="A187" s="199" t="s">
        <v>247</v>
      </c>
      <c r="B187" s="200"/>
      <c r="C187" s="200"/>
      <c r="D187" s="200"/>
      <c r="E187" s="200"/>
      <c r="F187" s="200"/>
      <c r="G187" s="200"/>
      <c r="H187" s="200"/>
      <c r="I187" s="200"/>
      <c r="J187" s="200"/>
      <c r="K187" s="200"/>
      <c r="L187" s="200"/>
      <c r="M187" s="200"/>
      <c r="N187" s="200"/>
      <c r="O187" s="200"/>
      <c r="P187" s="200"/>
      <c r="Q187" s="200"/>
      <c r="R187" s="200"/>
      <c r="S187" s="201"/>
    </row>
    <row r="188" spans="1:19" s="11" customFormat="1" ht="21" x14ac:dyDescent="0.35">
      <c r="A188" s="51">
        <v>130</v>
      </c>
      <c r="B188" s="39" t="s">
        <v>248</v>
      </c>
      <c r="C188" s="154" t="s">
        <v>41</v>
      </c>
      <c r="D188" s="39" t="s">
        <v>247</v>
      </c>
      <c r="E188" s="39" t="s">
        <v>79</v>
      </c>
      <c r="F188" s="40" t="s">
        <v>24</v>
      </c>
      <c r="G188" s="149">
        <v>35000</v>
      </c>
      <c r="H188" s="149"/>
      <c r="I188" s="149">
        <f>+G188*2.87%</f>
        <v>1004.5</v>
      </c>
      <c r="J188" s="149">
        <f>+G188*7.1%</f>
        <v>2485</v>
      </c>
      <c r="K188" s="149">
        <f>G188*1.15%</f>
        <v>402.5</v>
      </c>
      <c r="L188" s="149">
        <f>G188*3.04%</f>
        <v>1064</v>
      </c>
      <c r="M188" s="149">
        <f>G188*7.09%</f>
        <v>2481.5</v>
      </c>
      <c r="N188" s="149">
        <v>0</v>
      </c>
      <c r="O188" s="149">
        <v>25</v>
      </c>
      <c r="P188" s="149"/>
      <c r="Q188" s="149">
        <f>H188+I188+L188+N188+P188+O188</f>
        <v>2093.5</v>
      </c>
      <c r="R188" s="149">
        <f>J188+K188+M188</f>
        <v>5369</v>
      </c>
      <c r="S188" s="158">
        <f>G188-Q188</f>
        <v>32906.5</v>
      </c>
    </row>
    <row r="189" spans="1:19" s="11" customFormat="1" ht="21.75" thickBot="1" x14ac:dyDescent="0.4">
      <c r="A189" s="183"/>
      <c r="B189" s="202" t="s">
        <v>25</v>
      </c>
      <c r="C189" s="202"/>
      <c r="D189" s="202"/>
      <c r="E189" s="203"/>
      <c r="F189" s="40"/>
      <c r="G189" s="190">
        <f t="shared" ref="G189:S189" si="177">SUM(G188:G188)</f>
        <v>35000</v>
      </c>
      <c r="H189" s="190">
        <f t="shared" si="177"/>
        <v>0</v>
      </c>
      <c r="I189" s="190">
        <f t="shared" si="177"/>
        <v>1004.5</v>
      </c>
      <c r="J189" s="190">
        <f t="shared" si="177"/>
        <v>2485</v>
      </c>
      <c r="K189" s="190">
        <f t="shared" si="177"/>
        <v>402.5</v>
      </c>
      <c r="L189" s="190">
        <f t="shared" si="177"/>
        <v>1064</v>
      </c>
      <c r="M189" s="190">
        <f t="shared" si="177"/>
        <v>2481.5</v>
      </c>
      <c r="N189" s="120">
        <f t="shared" si="177"/>
        <v>0</v>
      </c>
      <c r="O189" s="120">
        <f t="shared" si="177"/>
        <v>25</v>
      </c>
      <c r="P189" s="190">
        <f t="shared" si="177"/>
        <v>0</v>
      </c>
      <c r="Q189" s="190">
        <f t="shared" si="177"/>
        <v>2093.5</v>
      </c>
      <c r="R189" s="190">
        <f t="shared" si="177"/>
        <v>5369</v>
      </c>
      <c r="S189" s="190">
        <f t="shared" si="177"/>
        <v>32906.5</v>
      </c>
    </row>
    <row r="190" spans="1:19" s="19" customFormat="1" ht="34.5" customHeight="1" thickBot="1" x14ac:dyDescent="0.25">
      <c r="A190" s="156" t="s">
        <v>20</v>
      </c>
      <c r="B190" s="204"/>
      <c r="C190" s="205"/>
      <c r="D190" s="205"/>
      <c r="E190" s="205"/>
      <c r="F190" s="206"/>
      <c r="G190" s="156">
        <f>SUM(G13+G18+G23+G31+G34+G41+G51+G56+G60+G65+G71+G78+G84+G104+G108+G119+G151+G158+G161+G174+G177+G186+G189)</f>
        <v>3495000</v>
      </c>
      <c r="H190" s="156">
        <f>SUM(H13+H18+H23+H31+H34+H41+H51+H56+H60+H65+H71+H78+H84+H104+H108+H119+H151+H158+H161+H174+H177+H186+H189)</f>
        <v>13069.969999999998</v>
      </c>
      <c r="I190" s="156">
        <f>SUM(I13+I18+I23+I31+I34+I41+I51+I56+I60+I65+I71+I78+I84+I104+I108+I119+I151+I158+I161+I174+I177+I186+I189)</f>
        <v>98979.125</v>
      </c>
      <c r="J190" s="156">
        <f>SUM(J13+J18+J23+J31+J34+J41+J51+J56+J60+J65+J71+J78+J84+J104+J108+J119+J151+J158+J161+J174+J177+J186+J189)</f>
        <v>244861.25</v>
      </c>
      <c r="K190" s="156">
        <f>SUM(K13+K18+K23+K31+K34+K41+K51+K56+K60+K65+K71+K78+K84+K104+K108+K119+K151+K158+K161+K174+K177+K186+K189)</f>
        <v>39660.624999999993</v>
      </c>
      <c r="L190" s="156">
        <f>SUM(L13+L18+L23+L31+L34+L41+L51+L56+L60+L65+L71+L78+L84+L104+L108+L119+L151+L158+L161+L174+L177+L186+L189)</f>
        <v>104842</v>
      </c>
      <c r="M190" s="156">
        <f>SUM(M13+M18+M23+M31+M34+M41+M51+M56+M60+M65+M71+M78+M84+M104+M108+M119+M151+M158+M161+M174+M177+M186+M189)</f>
        <v>240182.87500000003</v>
      </c>
      <c r="N190" s="156">
        <f>SUM(N13+N18+N23+N31+N34+N41+N51+N56+N60+N65+N71+N78+N84+N104+N108+N119+N151+N158+N161+N174+N177+N186+N189)</f>
        <v>10</v>
      </c>
      <c r="O190" s="156">
        <f>SUM(O13+O18+O23+O31+O34+O41+O51+O56+O60+O65+O71+O78+O84+O104+O108+O119+O151+O158+O161+O174+O177+O186+O189)</f>
        <v>3275</v>
      </c>
      <c r="P190" s="156">
        <f>SUM(P13+P18+P23+P31+P34+P41+P51+P56+P60+P65+P71+P78+P84+P104+P108+P119+P151+P158+P161+P174+P177+P186+P189)</f>
        <v>74751.509999999995</v>
      </c>
      <c r="Q190" s="156">
        <f>SUM(Q13+Q18+Q23+Q31+Q34+Q41+Q51+Q56+Q60+Q65+Q71+Q78+Q84+Q104+Q108+Q119+Q151+Q158+Q161+Q174+Q177+Q186+Q189)</f>
        <v>292705.95500000002</v>
      </c>
      <c r="R190" s="156">
        <f>SUM(R13+R18+R23+R31+R34+R41+R51+R56+R60+R65+R71+R78+R84+R104+R108+R119+R151+R158+R161+R174+R177+R186+R189)</f>
        <v>520472.65</v>
      </c>
      <c r="S190" s="156">
        <f>SUM(S13+S18+S23+S31+S34+S41+S51+S56+S60+S65+S71+S78+S84+S104+S108+S119+S151+S158+S161+S174+S177+S186+S189)</f>
        <v>3120815.8949999996</v>
      </c>
    </row>
    <row r="191" spans="1:19" s="11" customFormat="1" ht="24" hidden="1" customHeight="1" thickBot="1" x14ac:dyDescent="0.25">
      <c r="A191" s="157"/>
      <c r="B191" s="53"/>
      <c r="C191" s="53"/>
      <c r="D191" s="53" t="e">
        <f>SUM(#REF!)</f>
        <v>#REF!</v>
      </c>
      <c r="E191" s="53"/>
      <c r="F191" s="131"/>
      <c r="G191" s="84"/>
      <c r="H191" s="132"/>
      <c r="I191" s="133"/>
      <c r="J191" s="84"/>
      <c r="K191" s="38"/>
      <c r="L191" s="84"/>
      <c r="M191" s="84"/>
      <c r="N191" s="84"/>
      <c r="O191" s="84"/>
      <c r="P191" s="84"/>
      <c r="Q191" s="92"/>
      <c r="R191" s="113"/>
      <c r="S191" s="168"/>
    </row>
    <row r="192" spans="1:19" s="11" customFormat="1" ht="24" hidden="1" customHeight="1" x14ac:dyDescent="0.2">
      <c r="A192" s="134">
        <f>SUM(A12:A191)</f>
        <v>8836</v>
      </c>
      <c r="B192" s="135"/>
      <c r="C192" s="135"/>
      <c r="D192" s="135"/>
      <c r="E192" s="85"/>
      <c r="F192" s="85"/>
      <c r="G192" s="85"/>
      <c r="H192" s="60"/>
      <c r="I192" s="84"/>
      <c r="J192" s="85" t="s">
        <v>35</v>
      </c>
      <c r="K192" s="84"/>
      <c r="L192" s="84"/>
      <c r="M192" s="38"/>
      <c r="N192" s="85"/>
      <c r="O192" s="85"/>
      <c r="P192" s="85"/>
      <c r="Q192" s="44"/>
      <c r="R192" s="103"/>
      <c r="S192" s="169"/>
    </row>
    <row r="193" spans="1:19" s="11" customFormat="1" ht="24" hidden="1" customHeight="1" x14ac:dyDescent="0.2">
      <c r="A193" s="136"/>
      <c r="B193" s="135"/>
      <c r="C193" s="135"/>
      <c r="D193" s="135"/>
      <c r="E193" s="85"/>
      <c r="F193" s="85"/>
      <c r="G193" s="85"/>
      <c r="H193" s="60"/>
      <c r="I193" s="84"/>
      <c r="J193" s="85"/>
      <c r="K193" s="84"/>
      <c r="L193" s="84"/>
      <c r="M193" s="38"/>
      <c r="N193" s="85"/>
      <c r="O193" s="85"/>
      <c r="P193" s="85"/>
      <c r="Q193" s="55"/>
      <c r="R193" s="129"/>
      <c r="S193" s="170"/>
    </row>
    <row r="194" spans="1:19" s="19" customFormat="1" ht="24" customHeight="1" x14ac:dyDescent="0.2">
      <c r="A194" s="134" t="s">
        <v>2</v>
      </c>
      <c r="B194" s="135"/>
      <c r="C194" s="135"/>
      <c r="D194" s="135"/>
      <c r="E194" s="85"/>
      <c r="F194" s="85"/>
      <c r="G194" s="38"/>
      <c r="H194" s="84" t="s">
        <v>27</v>
      </c>
      <c r="I194" s="84"/>
      <c r="J194" s="84"/>
      <c r="K194" s="84"/>
      <c r="L194" s="84"/>
      <c r="M194" s="38"/>
      <c r="N194" s="84"/>
      <c r="O194" s="84"/>
      <c r="P194" s="84"/>
      <c r="Q194" s="84"/>
      <c r="R194" s="84"/>
      <c r="S194" s="84"/>
    </row>
    <row r="195" spans="1:19" s="19" customFormat="1" ht="24" customHeight="1" x14ac:dyDescent="0.2">
      <c r="A195" s="136" t="s">
        <v>36</v>
      </c>
      <c r="B195" s="135"/>
      <c r="C195" s="135"/>
      <c r="D195" s="135"/>
      <c r="E195" s="85"/>
      <c r="F195" s="85"/>
      <c r="G195" s="85"/>
      <c r="H195" s="137" t="s">
        <v>27</v>
      </c>
      <c r="I195" s="127"/>
      <c r="J195" s="124"/>
      <c r="K195" s="125"/>
      <c r="L195" s="126"/>
      <c r="M195" s="126"/>
      <c r="N195" s="38"/>
      <c r="O195" s="38"/>
      <c r="P195" s="84"/>
      <c r="Q195" s="84" t="s">
        <v>31</v>
      </c>
      <c r="R195" s="84"/>
      <c r="S195" s="84"/>
    </row>
    <row r="196" spans="1:19" s="19" customFormat="1" ht="24" customHeight="1" x14ac:dyDescent="0.2">
      <c r="A196" s="136" t="s">
        <v>32</v>
      </c>
      <c r="B196" s="135"/>
      <c r="C196" s="135"/>
      <c r="D196" s="135"/>
      <c r="E196" s="85"/>
      <c r="F196" s="85"/>
      <c r="G196" s="85"/>
      <c r="H196" s="137"/>
      <c r="I196" s="127"/>
      <c r="J196" s="85" t="s">
        <v>239</v>
      </c>
      <c r="K196" s="127"/>
      <c r="L196" s="38"/>
      <c r="M196" s="38"/>
      <c r="N196" s="38"/>
      <c r="O196" s="38"/>
      <c r="P196" s="84"/>
      <c r="Q196" s="84"/>
      <c r="R196" s="84"/>
      <c r="S196" s="84"/>
    </row>
    <row r="197" spans="1:19" s="19" customFormat="1" ht="24" customHeight="1" x14ac:dyDescent="0.2">
      <c r="A197" s="136" t="s">
        <v>33</v>
      </c>
      <c r="B197" s="135"/>
      <c r="C197" s="135"/>
      <c r="D197" s="135"/>
      <c r="E197" s="85"/>
      <c r="F197" s="135"/>
      <c r="G197" s="135"/>
      <c r="H197" s="128" t="s">
        <v>27</v>
      </c>
      <c r="I197" s="127"/>
      <c r="J197" s="128" t="s">
        <v>238</v>
      </c>
      <c r="K197" s="127"/>
      <c r="L197" s="38"/>
      <c r="M197" s="85"/>
      <c r="N197" s="38"/>
      <c r="O197" s="38"/>
      <c r="P197" s="84"/>
      <c r="Q197" s="84"/>
      <c r="R197" s="84"/>
      <c r="S197" s="84"/>
    </row>
    <row r="198" spans="1:19" s="11" customFormat="1" ht="24" customHeight="1" x14ac:dyDescent="0.2">
      <c r="A198" s="138" t="s">
        <v>34</v>
      </c>
      <c r="B198" s="139"/>
      <c r="C198" s="139"/>
      <c r="D198" s="139"/>
      <c r="E198" s="139"/>
      <c r="F198" s="139"/>
      <c r="G198" s="139"/>
      <c r="H198" s="139"/>
      <c r="I198" s="139"/>
      <c r="J198" s="139"/>
      <c r="K198" s="139"/>
      <c r="L198" s="140"/>
      <c r="M198" s="140"/>
      <c r="N198" s="140"/>
      <c r="O198" s="140"/>
      <c r="P198" s="84"/>
      <c r="Q198" s="84"/>
      <c r="R198" s="84"/>
      <c r="S198" s="84"/>
    </row>
    <row r="199" spans="1:19" s="11" customFormat="1" ht="24" customHeight="1" x14ac:dyDescent="0.2">
      <c r="A199" s="36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37"/>
      <c r="M199" s="37"/>
      <c r="N199" s="37"/>
      <c r="O199" s="37"/>
      <c r="P199" s="37"/>
      <c r="Q199" s="122"/>
      <c r="R199" s="123"/>
      <c r="S199" s="140"/>
    </row>
    <row r="200" spans="1:19" s="3" customFormat="1" ht="24" customHeight="1" x14ac:dyDescent="0.2">
      <c r="A200" s="61"/>
      <c r="B200" s="62"/>
      <c r="C200" s="62"/>
      <c r="D200" s="62"/>
      <c r="E200" s="63"/>
      <c r="F200" s="64"/>
      <c r="G200" s="64"/>
      <c r="H200" s="65"/>
      <c r="I200" s="66"/>
      <c r="J200" s="67"/>
      <c r="K200" s="65"/>
      <c r="L200" s="67"/>
      <c r="M200" s="67"/>
      <c r="N200" s="67"/>
      <c r="O200" s="67"/>
      <c r="P200" s="67"/>
      <c r="Q200" s="93"/>
      <c r="R200" s="104"/>
      <c r="S200" s="171"/>
    </row>
    <row r="201" spans="1:19" s="3" customFormat="1" ht="24" customHeight="1" x14ac:dyDescent="0.2">
      <c r="A201" s="63"/>
      <c r="B201" s="62"/>
      <c r="C201" s="62"/>
      <c r="D201" s="62"/>
      <c r="E201" s="63"/>
      <c r="F201" s="64"/>
      <c r="G201" s="64"/>
      <c r="H201" s="65"/>
      <c r="I201" s="66"/>
      <c r="J201" s="67"/>
      <c r="K201" s="65"/>
      <c r="L201" s="67"/>
      <c r="M201" s="67"/>
      <c r="N201" s="67"/>
      <c r="O201" s="67"/>
      <c r="P201" s="67"/>
      <c r="Q201" s="93"/>
      <c r="R201" s="104"/>
      <c r="S201" s="171"/>
    </row>
    <row r="202" spans="1:19" s="3" customFormat="1" ht="24" customHeight="1" x14ac:dyDescent="0.2">
      <c r="A202" s="63"/>
      <c r="B202" s="62"/>
      <c r="C202" s="62"/>
      <c r="D202" s="62"/>
      <c r="E202" s="63"/>
      <c r="F202" s="64"/>
      <c r="G202" s="68">
        <v>334500</v>
      </c>
      <c r="H202" s="66">
        <v>6014.3099999999995</v>
      </c>
      <c r="I202" s="66">
        <v>9600.15</v>
      </c>
      <c r="J202" s="66">
        <v>23749.5</v>
      </c>
      <c r="K202" s="66">
        <v>3444.1800000000003</v>
      </c>
      <c r="L202" s="66">
        <v>10168.800000000001</v>
      </c>
      <c r="M202" s="66">
        <v>23716.05</v>
      </c>
      <c r="N202" s="66">
        <v>4126.4799999999996</v>
      </c>
      <c r="O202" s="66"/>
      <c r="P202" s="66"/>
      <c r="Q202" s="94">
        <v>29909.74</v>
      </c>
      <c r="R202" s="105">
        <v>50909.73</v>
      </c>
      <c r="S202" s="172">
        <v>304590.26</v>
      </c>
    </row>
    <row r="203" spans="1:19" s="3" customFormat="1" ht="24" customHeight="1" x14ac:dyDescent="0.2">
      <c r="A203" s="69"/>
      <c r="B203" s="70"/>
      <c r="C203" s="70"/>
      <c r="D203" s="70"/>
      <c r="E203" s="70"/>
      <c r="F203" s="71"/>
      <c r="G203" s="72">
        <v>154000</v>
      </c>
      <c r="H203" s="73">
        <v>3186.26</v>
      </c>
      <c r="I203" s="73">
        <v>4419.8</v>
      </c>
      <c r="J203" s="73">
        <v>10934</v>
      </c>
      <c r="K203" s="73">
        <v>1558.7600000000002</v>
      </c>
      <c r="L203" s="73">
        <v>4681.6000000000004</v>
      </c>
      <c r="M203" s="73">
        <v>10918.6</v>
      </c>
      <c r="N203" s="73">
        <v>5158.0999999999995</v>
      </c>
      <c r="O203" s="73"/>
      <c r="P203" s="73"/>
      <c r="Q203" s="95">
        <v>17445.759999999998</v>
      </c>
      <c r="R203" s="106">
        <v>23411.360000000001</v>
      </c>
      <c r="S203" s="173">
        <v>136554.23999999999</v>
      </c>
    </row>
    <row r="204" spans="1:19" s="3" customFormat="1" ht="24" customHeight="1" x14ac:dyDescent="0.2">
      <c r="A204" s="70"/>
      <c r="B204" s="70"/>
      <c r="C204" s="70"/>
      <c r="D204" s="70"/>
      <c r="E204" s="70"/>
      <c r="F204" s="71"/>
      <c r="G204" s="71">
        <v>158000</v>
      </c>
      <c r="H204" s="73">
        <v>2979.94</v>
      </c>
      <c r="I204" s="73">
        <v>4534.6000000000004</v>
      </c>
      <c r="J204" s="73">
        <v>11218</v>
      </c>
      <c r="K204" s="73">
        <v>1602.7600000000002</v>
      </c>
      <c r="L204" s="73">
        <v>4803.2</v>
      </c>
      <c r="M204" s="73">
        <v>11202.200000000003</v>
      </c>
      <c r="N204" s="73">
        <v>3094.8599999999997</v>
      </c>
      <c r="O204" s="73"/>
      <c r="P204" s="73"/>
      <c r="Q204" s="95">
        <v>15412.6</v>
      </c>
      <c r="R204" s="106">
        <v>24022.959999999999</v>
      </c>
      <c r="S204" s="173">
        <v>142587.40000000002</v>
      </c>
    </row>
    <row r="205" spans="1:19" s="3" customFormat="1" ht="26.45" customHeight="1" x14ac:dyDescent="0.2">
      <c r="A205" s="70"/>
      <c r="B205" s="74"/>
      <c r="C205" s="74"/>
      <c r="D205" s="74"/>
      <c r="E205" s="74"/>
      <c r="F205" s="75" t="s">
        <v>28</v>
      </c>
      <c r="G205" s="75">
        <f>SUM(G202:G204)</f>
        <v>646500</v>
      </c>
      <c r="H205" s="76">
        <f>SUM(H202:H204)</f>
        <v>12180.51</v>
      </c>
      <c r="I205" s="76">
        <f t="shared" ref="I205:S205" si="178">SUM(I202:I204)</f>
        <v>18554.550000000003</v>
      </c>
      <c r="J205" s="76">
        <f t="shared" si="178"/>
        <v>45901.5</v>
      </c>
      <c r="K205" s="76">
        <f t="shared" si="178"/>
        <v>6605.7000000000007</v>
      </c>
      <c r="L205" s="76">
        <f t="shared" si="178"/>
        <v>19653.600000000002</v>
      </c>
      <c r="M205" s="76">
        <f t="shared" si="178"/>
        <v>45836.850000000006</v>
      </c>
      <c r="N205" s="76">
        <f t="shared" si="178"/>
        <v>12379.439999999999</v>
      </c>
      <c r="O205" s="76"/>
      <c r="P205" s="76"/>
      <c r="Q205" s="96">
        <f t="shared" si="178"/>
        <v>62768.1</v>
      </c>
      <c r="R205" s="107">
        <f t="shared" si="178"/>
        <v>98344.049999999988</v>
      </c>
      <c r="S205" s="174">
        <f t="shared" si="178"/>
        <v>583731.9</v>
      </c>
    </row>
    <row r="206" spans="1:19" s="3" customFormat="1" ht="40.9" customHeight="1" x14ac:dyDescent="0.2">
      <c r="A206" s="10"/>
      <c r="B206" s="10"/>
      <c r="C206" s="10"/>
      <c r="D206" s="10"/>
      <c r="E206" s="10"/>
      <c r="F206" s="29" t="s">
        <v>29</v>
      </c>
      <c r="G206" s="30">
        <v>8634300</v>
      </c>
      <c r="H206" s="31">
        <v>667698.94000000006</v>
      </c>
      <c r="I206" s="30">
        <v>242510.40000000005</v>
      </c>
      <c r="J206" s="30">
        <v>599938.64</v>
      </c>
      <c r="K206" s="30">
        <v>64256.12000000001</v>
      </c>
      <c r="L206" s="30">
        <v>242468.52000000002</v>
      </c>
      <c r="M206" s="30">
        <v>565494.09000000008</v>
      </c>
      <c r="N206" s="30">
        <v>69118.539999999994</v>
      </c>
      <c r="O206" s="30"/>
      <c r="P206" s="30"/>
      <c r="Q206" s="97">
        <v>1221796.4000000004</v>
      </c>
      <c r="R206" s="108">
        <v>1229688.8500000001</v>
      </c>
      <c r="S206" s="175">
        <v>7412503.5999999978</v>
      </c>
    </row>
    <row r="207" spans="1:19" s="3" customFormat="1" ht="38.450000000000003" customHeight="1" x14ac:dyDescent="0.2">
      <c r="A207" s="10"/>
      <c r="B207" s="10"/>
      <c r="C207" s="10"/>
      <c r="D207" s="10"/>
      <c r="E207" s="10"/>
      <c r="F207" s="29" t="s">
        <v>30</v>
      </c>
      <c r="G207" s="30">
        <f>SUM(G205:G206)</f>
        <v>9280800</v>
      </c>
      <c r="H207" s="30">
        <f t="shared" ref="H207:S207" si="179">SUM(H205:H206)</f>
        <v>679879.45000000007</v>
      </c>
      <c r="I207" s="30">
        <f t="shared" si="179"/>
        <v>261064.95000000007</v>
      </c>
      <c r="J207" s="30">
        <f t="shared" si="179"/>
        <v>645840.14</v>
      </c>
      <c r="K207" s="30">
        <f t="shared" si="179"/>
        <v>70861.820000000007</v>
      </c>
      <c r="L207" s="30">
        <f t="shared" si="179"/>
        <v>262122.12000000002</v>
      </c>
      <c r="M207" s="30">
        <f t="shared" si="179"/>
        <v>611330.94000000006</v>
      </c>
      <c r="N207" s="30">
        <f t="shared" si="179"/>
        <v>81497.98</v>
      </c>
      <c r="O207" s="30"/>
      <c r="P207" s="30"/>
      <c r="Q207" s="97">
        <f t="shared" si="179"/>
        <v>1284564.5000000005</v>
      </c>
      <c r="R207" s="108">
        <f t="shared" si="179"/>
        <v>1328032.9000000001</v>
      </c>
      <c r="S207" s="175">
        <f t="shared" si="179"/>
        <v>7996235.4999999981</v>
      </c>
    </row>
    <row r="208" spans="1:19" s="3" customFormat="1" ht="15.75" x14ac:dyDescent="0.2">
      <c r="A208" s="10"/>
      <c r="B208" s="10"/>
      <c r="C208" s="10"/>
      <c r="D208" s="10"/>
      <c r="E208" s="10"/>
      <c r="F208" s="29"/>
      <c r="G208" s="29"/>
      <c r="H208" s="32">
        <v>686171.43</v>
      </c>
      <c r="I208" s="29"/>
      <c r="J208" s="29"/>
      <c r="K208" s="29"/>
      <c r="L208" s="29"/>
      <c r="M208" s="29"/>
      <c r="N208" s="29"/>
      <c r="O208" s="29"/>
      <c r="P208" s="29"/>
      <c r="Q208" s="114" t="s">
        <v>27</v>
      </c>
      <c r="R208" s="109"/>
      <c r="S208" s="176"/>
    </row>
    <row r="209" spans="1:19" s="3" customFormat="1" ht="15.75" x14ac:dyDescent="0.2">
      <c r="A209" s="10"/>
      <c r="B209" s="4"/>
      <c r="C209" s="4"/>
      <c r="D209" s="4"/>
      <c r="E209" s="4"/>
      <c r="F209" s="33"/>
      <c r="G209" s="33"/>
      <c r="H209" s="34">
        <f>H208-H207</f>
        <v>6291.9799999999814</v>
      </c>
      <c r="I209" s="31"/>
      <c r="J209" s="35"/>
      <c r="K209" s="35"/>
      <c r="L209" s="35"/>
      <c r="M209" s="35"/>
      <c r="N209" s="35"/>
      <c r="O209" s="35"/>
      <c r="P209" s="35"/>
      <c r="Q209" s="98"/>
      <c r="R209" s="110"/>
      <c r="S209" s="177">
        <f>S207-S206</f>
        <v>583731.90000000037</v>
      </c>
    </row>
    <row r="210" spans="1:19" s="3" customFormat="1" ht="15.75" x14ac:dyDescent="0.2">
      <c r="A210" s="4"/>
      <c r="B210" s="4"/>
      <c r="C210" s="4"/>
      <c r="D210" s="4"/>
      <c r="E210" s="4"/>
      <c r="F210" s="33"/>
      <c r="G210" s="32">
        <f>G205+G190</f>
        <v>4141500</v>
      </c>
      <c r="H210" s="35"/>
      <c r="I210" s="31"/>
      <c r="J210" s="35"/>
      <c r="K210" s="35"/>
      <c r="L210" s="35"/>
      <c r="M210" s="35"/>
      <c r="N210" s="35"/>
      <c r="O210" s="35"/>
      <c r="P210" s="35"/>
      <c r="Q210" s="98"/>
      <c r="R210" s="110"/>
      <c r="S210" s="178"/>
    </row>
    <row r="211" spans="1:19" s="3" customFormat="1" ht="15.75" x14ac:dyDescent="0.2">
      <c r="A211" s="4"/>
      <c r="B211" s="4"/>
      <c r="C211" s="4"/>
      <c r="D211" s="4"/>
      <c r="E211" s="4"/>
      <c r="F211" s="5"/>
      <c r="G211" s="5"/>
      <c r="H211" s="21"/>
      <c r="I211" s="23"/>
      <c r="J211" s="4"/>
      <c r="K211" s="4"/>
      <c r="L211" s="13"/>
      <c r="M211" s="4"/>
      <c r="N211" s="4"/>
      <c r="O211" s="4"/>
      <c r="P211" s="4"/>
      <c r="Q211" s="99"/>
      <c r="R211" s="111"/>
      <c r="S211" s="179"/>
    </row>
    <row r="212" spans="1:19" s="3" customFormat="1" ht="15.75" x14ac:dyDescent="0.2">
      <c r="A212" s="4"/>
      <c r="B212" s="4"/>
      <c r="C212" s="4"/>
      <c r="D212" s="4"/>
      <c r="E212" s="4"/>
      <c r="F212" s="5"/>
      <c r="G212" s="5"/>
      <c r="H212" s="21"/>
      <c r="I212" s="23"/>
      <c r="J212" s="4"/>
      <c r="K212" s="4"/>
      <c r="L212" s="13"/>
      <c r="M212" s="4"/>
      <c r="N212" s="4"/>
      <c r="O212" s="4"/>
      <c r="P212" s="4"/>
      <c r="Q212" s="99"/>
      <c r="R212" s="111"/>
      <c r="S212" s="179"/>
    </row>
    <row r="213" spans="1:19" s="3" customFormat="1" ht="15.75" x14ac:dyDescent="0.2">
      <c r="A213" s="4"/>
      <c r="B213" s="4"/>
      <c r="C213" s="4"/>
      <c r="D213" s="4"/>
      <c r="E213" s="4"/>
      <c r="F213" s="5"/>
      <c r="G213" s="5"/>
      <c r="H213" s="21"/>
      <c r="I213" s="23"/>
      <c r="J213" s="4"/>
      <c r="K213" s="4"/>
      <c r="L213" s="13"/>
      <c r="M213" s="4"/>
      <c r="N213" s="4"/>
      <c r="O213" s="4"/>
      <c r="P213" s="4"/>
      <c r="Q213" s="99"/>
      <c r="R213" s="111"/>
      <c r="S213" s="179"/>
    </row>
    <row r="214" spans="1:19" s="3" customFormat="1" ht="15.75" x14ac:dyDescent="0.2">
      <c r="A214" s="4"/>
      <c r="B214" s="4"/>
      <c r="C214" s="4"/>
      <c r="D214" s="4"/>
      <c r="E214" s="4"/>
      <c r="F214" s="5"/>
      <c r="G214" s="5"/>
      <c r="H214" s="21"/>
      <c r="I214" s="23"/>
      <c r="J214" s="4"/>
      <c r="K214" s="4"/>
      <c r="L214" s="13"/>
      <c r="M214" s="4"/>
      <c r="N214" s="4"/>
      <c r="O214" s="4"/>
      <c r="P214" s="4"/>
      <c r="Q214" s="99"/>
      <c r="R214" s="111"/>
      <c r="S214" s="179"/>
    </row>
    <row r="215" spans="1:19" s="3" customFormat="1" ht="15.75" x14ac:dyDescent="0.2">
      <c r="A215" s="4"/>
      <c r="B215" s="1"/>
      <c r="C215" s="1"/>
      <c r="D215" s="1"/>
      <c r="E215" s="1"/>
      <c r="F215" s="2"/>
      <c r="G215" s="2"/>
      <c r="H215" s="20"/>
      <c r="I215" s="22"/>
      <c r="J215" s="1"/>
      <c r="K215" s="1"/>
      <c r="L215" s="12"/>
      <c r="M215" s="1"/>
      <c r="N215" s="1"/>
      <c r="O215" s="1"/>
      <c r="P215" s="1"/>
      <c r="Q215" s="86"/>
      <c r="R215" s="101"/>
      <c r="S215" s="180"/>
    </row>
    <row r="216" spans="1:19" s="3" customFormat="1" x14ac:dyDescent="0.2">
      <c r="A216" s="1"/>
      <c r="B216" s="1"/>
      <c r="C216" s="1"/>
      <c r="D216" s="1"/>
      <c r="E216" s="1"/>
      <c r="F216" s="2"/>
      <c r="G216" s="2"/>
      <c r="H216" s="20"/>
      <c r="I216" s="22"/>
      <c r="J216" s="1"/>
      <c r="K216" s="1"/>
      <c r="L216" s="12"/>
      <c r="M216" s="1"/>
      <c r="N216" s="1"/>
      <c r="O216" s="1"/>
      <c r="P216" s="1"/>
      <c r="Q216" s="86"/>
      <c r="R216" s="101"/>
      <c r="S216" s="180"/>
    </row>
    <row r="217" spans="1:19" s="3" customFormat="1" x14ac:dyDescent="0.2">
      <c r="A217" s="1"/>
      <c r="B217" s="1"/>
      <c r="C217" s="1"/>
      <c r="D217" s="1"/>
      <c r="E217" s="1"/>
      <c r="F217" s="2"/>
      <c r="G217" s="2"/>
      <c r="H217" s="20"/>
      <c r="I217" s="22"/>
      <c r="J217" s="1"/>
      <c r="K217" s="1"/>
      <c r="L217" s="12"/>
      <c r="M217" s="1"/>
      <c r="N217" s="1"/>
      <c r="O217" s="1"/>
      <c r="P217" s="1"/>
      <c r="Q217" s="86"/>
      <c r="R217" s="101"/>
      <c r="S217" s="180"/>
    </row>
    <row r="218" spans="1:19" s="3" customFormat="1" x14ac:dyDescent="0.2">
      <c r="A218" s="1"/>
      <c r="B218" s="1"/>
      <c r="C218" s="1"/>
      <c r="D218" s="1"/>
      <c r="E218" s="1"/>
      <c r="F218" s="2"/>
      <c r="G218" s="2"/>
      <c r="H218" s="20"/>
      <c r="I218" s="22"/>
      <c r="J218" s="1"/>
      <c r="K218" s="1"/>
      <c r="L218" s="12"/>
      <c r="M218" s="1"/>
      <c r="N218" s="1"/>
      <c r="O218" s="1"/>
      <c r="P218" s="1"/>
      <c r="Q218" s="86"/>
      <c r="R218" s="101"/>
      <c r="S218" s="180"/>
    </row>
    <row r="219" spans="1:19" s="3" customFormat="1" x14ac:dyDescent="0.2">
      <c r="A219" s="1"/>
      <c r="B219" s="1"/>
      <c r="C219" s="1"/>
      <c r="D219" s="1"/>
      <c r="E219" s="1"/>
      <c r="F219" s="2"/>
      <c r="G219" s="2"/>
      <c r="H219" s="20"/>
      <c r="I219" s="22"/>
      <c r="J219" s="1"/>
      <c r="K219" s="1"/>
      <c r="L219" s="12"/>
      <c r="M219" s="1"/>
      <c r="N219" s="1"/>
      <c r="O219" s="1"/>
      <c r="P219" s="1"/>
      <c r="Q219" s="86"/>
      <c r="R219" s="101"/>
      <c r="S219" s="180"/>
    </row>
    <row r="220" spans="1:19" s="3" customFormat="1" x14ac:dyDescent="0.2">
      <c r="A220" s="1"/>
      <c r="B220" s="1"/>
      <c r="C220" s="1"/>
      <c r="D220" s="1"/>
      <c r="E220" s="1"/>
      <c r="F220" s="2"/>
      <c r="G220" s="2"/>
      <c r="H220" s="20"/>
      <c r="I220" s="22"/>
      <c r="J220" s="1"/>
      <c r="K220" s="1"/>
      <c r="L220" s="12"/>
      <c r="M220" s="1"/>
      <c r="N220" s="1"/>
      <c r="O220" s="1"/>
      <c r="P220" s="1"/>
      <c r="Q220" s="86"/>
      <c r="R220" s="101"/>
      <c r="S220" s="180"/>
    </row>
    <row r="221" spans="1:19" s="3" customFormat="1" x14ac:dyDescent="0.2">
      <c r="A221" s="1"/>
      <c r="B221" s="1"/>
      <c r="C221" s="1"/>
      <c r="D221" s="1"/>
      <c r="E221" s="1"/>
      <c r="F221" s="2"/>
      <c r="G221" s="2"/>
      <c r="H221" s="20"/>
      <c r="I221" s="22"/>
      <c r="J221" s="1"/>
      <c r="K221" s="1"/>
      <c r="L221" s="12"/>
      <c r="M221" s="1"/>
      <c r="N221" s="1"/>
      <c r="O221" s="1"/>
      <c r="P221" s="1"/>
      <c r="Q221" s="86"/>
      <c r="R221" s="101"/>
      <c r="S221" s="180"/>
    </row>
    <row r="222" spans="1:19" s="3" customFormat="1" x14ac:dyDescent="0.2">
      <c r="A222" s="1"/>
      <c r="B222" s="1"/>
      <c r="C222" s="1"/>
      <c r="D222" s="1"/>
      <c r="E222" s="1"/>
      <c r="F222" s="2"/>
      <c r="G222" s="2"/>
      <c r="H222" s="20"/>
      <c r="I222" s="22"/>
      <c r="J222" s="1"/>
      <c r="K222" s="1"/>
      <c r="L222" s="12"/>
      <c r="M222" s="1"/>
      <c r="N222" s="1"/>
      <c r="O222" s="1"/>
      <c r="P222" s="1"/>
      <c r="Q222" s="86"/>
      <c r="R222" s="101"/>
      <c r="S222" s="180"/>
    </row>
    <row r="223" spans="1:19" s="3" customFormat="1" x14ac:dyDescent="0.2">
      <c r="A223" s="1"/>
      <c r="B223" s="1"/>
      <c r="C223" s="1"/>
      <c r="D223" s="1"/>
      <c r="E223" s="1"/>
      <c r="F223" s="2"/>
      <c r="G223" s="2"/>
      <c r="H223" s="20"/>
      <c r="I223" s="22"/>
      <c r="J223" s="1"/>
      <c r="K223" s="1"/>
      <c r="L223" s="12"/>
      <c r="M223" s="1"/>
      <c r="N223" s="1"/>
      <c r="O223" s="1"/>
      <c r="P223" s="1"/>
      <c r="Q223" s="86"/>
      <c r="R223" s="101"/>
      <c r="S223" s="180"/>
    </row>
    <row r="224" spans="1:19" s="3" customFormat="1" x14ac:dyDescent="0.2">
      <c r="A224" s="1"/>
      <c r="B224" s="1"/>
      <c r="C224" s="1"/>
      <c r="D224" s="1"/>
      <c r="E224" s="1"/>
      <c r="F224" s="2"/>
      <c r="G224" s="2"/>
      <c r="H224" s="20"/>
      <c r="I224" s="22"/>
      <c r="J224" s="1"/>
      <c r="K224" s="1"/>
      <c r="L224" s="12"/>
      <c r="M224" s="1"/>
      <c r="N224" s="1"/>
      <c r="O224" s="1"/>
      <c r="P224" s="1"/>
      <c r="Q224" s="86"/>
      <c r="R224" s="101"/>
      <c r="S224" s="180"/>
    </row>
    <row r="225" spans="1:19" s="3" customFormat="1" x14ac:dyDescent="0.2">
      <c r="A225" s="1"/>
      <c r="B225" s="1"/>
      <c r="C225" s="1"/>
      <c r="D225" s="1"/>
      <c r="E225" s="1"/>
      <c r="F225" s="2"/>
      <c r="G225" s="2"/>
      <c r="H225" s="20"/>
      <c r="I225" s="22"/>
      <c r="J225" s="1"/>
      <c r="K225" s="1"/>
      <c r="L225" s="12"/>
      <c r="M225" s="1"/>
      <c r="N225" s="1"/>
      <c r="O225" s="1"/>
      <c r="P225" s="1"/>
      <c r="Q225" s="86"/>
      <c r="R225" s="101"/>
      <c r="S225" s="180"/>
    </row>
    <row r="226" spans="1:19" s="3" customFormat="1" x14ac:dyDescent="0.2">
      <c r="A226" s="1"/>
      <c r="B226" s="1"/>
      <c r="C226" s="1"/>
      <c r="D226" s="1"/>
      <c r="E226" s="1"/>
      <c r="F226" s="2"/>
      <c r="G226" s="2"/>
      <c r="H226" s="20"/>
      <c r="I226" s="22"/>
      <c r="J226" s="1"/>
      <c r="K226" s="1"/>
      <c r="L226" s="12"/>
      <c r="M226" s="1"/>
      <c r="N226" s="1"/>
      <c r="O226" s="1"/>
      <c r="P226" s="1"/>
      <c r="Q226" s="86"/>
      <c r="R226" s="101"/>
      <c r="S226" s="180"/>
    </row>
    <row r="227" spans="1:19" s="3" customFormat="1" x14ac:dyDescent="0.2">
      <c r="A227" s="1"/>
      <c r="B227" s="1"/>
      <c r="C227" s="1"/>
      <c r="D227" s="1"/>
      <c r="E227" s="1"/>
      <c r="F227" s="2"/>
      <c r="G227" s="2"/>
      <c r="H227" s="20"/>
      <c r="I227" s="22"/>
      <c r="J227" s="1"/>
      <c r="K227" s="1"/>
      <c r="L227" s="12"/>
      <c r="M227" s="1"/>
      <c r="N227" s="1"/>
      <c r="O227" s="1"/>
      <c r="P227" s="1"/>
      <c r="Q227" s="86"/>
      <c r="R227" s="101"/>
      <c r="S227" s="180"/>
    </row>
    <row r="228" spans="1:19" s="3" customFormat="1" x14ac:dyDescent="0.2">
      <c r="A228" s="1"/>
      <c r="B228" s="1"/>
      <c r="C228" s="1"/>
      <c r="D228" s="1"/>
      <c r="E228" s="1"/>
      <c r="F228" s="2"/>
      <c r="G228" s="2"/>
      <c r="H228" s="20"/>
      <c r="I228" s="22"/>
      <c r="J228" s="1"/>
      <c r="K228" s="1"/>
      <c r="L228" s="12"/>
      <c r="M228" s="1"/>
      <c r="N228" s="1"/>
      <c r="O228" s="1"/>
      <c r="P228" s="1"/>
      <c r="Q228" s="86"/>
      <c r="R228" s="101"/>
      <c r="S228" s="180"/>
    </row>
    <row r="229" spans="1:19" s="3" customFormat="1" x14ac:dyDescent="0.2">
      <c r="A229" s="1"/>
      <c r="B229" s="1"/>
      <c r="C229" s="1"/>
      <c r="D229" s="1"/>
      <c r="E229" s="1"/>
      <c r="F229" s="2"/>
      <c r="G229" s="2"/>
      <c r="H229" s="20"/>
      <c r="I229" s="22"/>
      <c r="J229" s="1"/>
      <c r="K229" s="1"/>
      <c r="L229" s="12"/>
      <c r="M229" s="1"/>
      <c r="N229" s="1"/>
      <c r="O229" s="1"/>
      <c r="P229" s="1"/>
      <c r="Q229" s="86"/>
      <c r="R229" s="101"/>
      <c r="S229" s="180"/>
    </row>
    <row r="230" spans="1:19" s="3" customFormat="1" x14ac:dyDescent="0.2">
      <c r="A230" s="1"/>
      <c r="B230" s="1"/>
      <c r="C230" s="1"/>
      <c r="D230" s="1"/>
      <c r="E230" s="1"/>
      <c r="F230" s="2"/>
      <c r="G230" s="2"/>
      <c r="H230" s="20"/>
      <c r="I230" s="22"/>
      <c r="J230" s="1"/>
      <c r="K230" s="1"/>
      <c r="L230" s="12"/>
      <c r="M230" s="1"/>
      <c r="N230" s="1"/>
      <c r="O230" s="1"/>
      <c r="P230" s="1"/>
      <c r="Q230" s="86"/>
      <c r="R230" s="101"/>
      <c r="S230" s="180"/>
    </row>
    <row r="231" spans="1:19" s="3" customFormat="1" x14ac:dyDescent="0.2">
      <c r="A231" s="1"/>
      <c r="B231" s="1"/>
      <c r="C231" s="1"/>
      <c r="D231" s="1"/>
      <c r="E231" s="1"/>
      <c r="F231" s="2"/>
      <c r="G231" s="2"/>
      <c r="H231" s="20"/>
      <c r="I231" s="22"/>
      <c r="J231" s="1"/>
      <c r="K231" s="1"/>
      <c r="L231" s="12"/>
      <c r="M231" s="1"/>
      <c r="N231" s="1"/>
      <c r="O231" s="1"/>
      <c r="P231" s="1"/>
      <c r="Q231" s="86"/>
      <c r="R231" s="101"/>
      <c r="S231" s="180"/>
    </row>
    <row r="232" spans="1:19" s="3" customFormat="1" x14ac:dyDescent="0.2">
      <c r="A232" s="1"/>
      <c r="B232" s="1"/>
      <c r="C232" s="1"/>
      <c r="D232" s="1"/>
      <c r="E232" s="1"/>
      <c r="F232" s="2"/>
      <c r="G232" s="2"/>
      <c r="H232" s="20"/>
      <c r="I232" s="22"/>
      <c r="J232" s="1"/>
      <c r="K232" s="1"/>
      <c r="L232" s="12"/>
      <c r="M232" s="1"/>
      <c r="N232" s="1"/>
      <c r="O232" s="1"/>
      <c r="P232" s="1"/>
      <c r="Q232" s="86"/>
      <c r="R232" s="101"/>
      <c r="S232" s="180"/>
    </row>
    <row r="233" spans="1:19" s="3" customFormat="1" x14ac:dyDescent="0.2">
      <c r="A233" s="1"/>
      <c r="B233" s="1"/>
      <c r="C233" s="1"/>
      <c r="D233" s="1"/>
      <c r="E233" s="1"/>
      <c r="F233" s="2"/>
      <c r="G233" s="2"/>
      <c r="H233" s="20"/>
      <c r="I233" s="22"/>
      <c r="J233" s="1"/>
      <c r="K233" s="1"/>
      <c r="L233" s="12"/>
      <c r="M233" s="1"/>
      <c r="N233" s="1"/>
      <c r="O233" s="1"/>
      <c r="P233" s="1"/>
      <c r="Q233" s="86"/>
      <c r="R233" s="101"/>
      <c r="S233" s="180"/>
    </row>
    <row r="234" spans="1:19" s="3" customFormat="1" x14ac:dyDescent="0.2">
      <c r="A234" s="1"/>
      <c r="B234" s="1"/>
      <c r="C234" s="1"/>
      <c r="D234" s="1"/>
      <c r="E234" s="1"/>
      <c r="F234" s="2"/>
      <c r="G234" s="2"/>
      <c r="H234" s="20"/>
      <c r="I234" s="22"/>
      <c r="J234" s="1"/>
      <c r="K234" s="1"/>
      <c r="L234" s="12"/>
      <c r="M234" s="1"/>
      <c r="N234" s="1"/>
      <c r="O234" s="1"/>
      <c r="P234" s="1"/>
      <c r="Q234" s="86"/>
      <c r="R234" s="101"/>
      <c r="S234" s="180"/>
    </row>
    <row r="235" spans="1:19" s="3" customFormat="1" x14ac:dyDescent="0.2">
      <c r="A235" s="1"/>
      <c r="B235" s="1"/>
      <c r="C235" s="1"/>
      <c r="D235" s="1"/>
      <c r="E235" s="1"/>
      <c r="F235" s="2"/>
      <c r="G235" s="2"/>
      <c r="H235" s="20"/>
      <c r="I235" s="22"/>
      <c r="J235" s="1"/>
      <c r="K235" s="1"/>
      <c r="L235" s="12"/>
      <c r="M235" s="1"/>
      <c r="N235" s="1"/>
      <c r="O235" s="1"/>
      <c r="P235" s="1"/>
      <c r="Q235" s="86"/>
      <c r="R235" s="101"/>
      <c r="S235" s="180"/>
    </row>
    <row r="236" spans="1:19" s="3" customFormat="1" x14ac:dyDescent="0.2">
      <c r="A236" s="1"/>
      <c r="B236" s="1"/>
      <c r="C236" s="1"/>
      <c r="D236" s="1"/>
      <c r="E236" s="1"/>
      <c r="F236" s="2"/>
      <c r="G236" s="2"/>
      <c r="H236" s="20"/>
      <c r="I236" s="22"/>
      <c r="J236" s="1"/>
      <c r="K236" s="1"/>
      <c r="L236" s="12"/>
      <c r="M236" s="1"/>
      <c r="N236" s="1"/>
      <c r="O236" s="1"/>
      <c r="P236" s="1"/>
      <c r="Q236" s="86"/>
      <c r="R236" s="101"/>
      <c r="S236" s="180"/>
    </row>
    <row r="237" spans="1:19" s="3" customFormat="1" x14ac:dyDescent="0.2">
      <c r="A237" s="1"/>
      <c r="B237" s="1"/>
      <c r="C237" s="1"/>
      <c r="D237" s="1"/>
      <c r="E237" s="1"/>
      <c r="F237" s="2"/>
      <c r="G237" s="2"/>
      <c r="H237" s="20"/>
      <c r="I237" s="22"/>
      <c r="J237" s="1"/>
      <c r="K237" s="1"/>
      <c r="L237" s="12"/>
      <c r="M237" s="1"/>
      <c r="N237" s="1"/>
      <c r="O237" s="1"/>
      <c r="P237" s="1"/>
      <c r="Q237" s="86"/>
      <c r="R237" s="101"/>
      <c r="S237" s="180"/>
    </row>
    <row r="238" spans="1:19" s="3" customFormat="1" x14ac:dyDescent="0.2">
      <c r="A238" s="1"/>
      <c r="B238" s="1"/>
      <c r="C238" s="1"/>
      <c r="D238" s="1"/>
      <c r="E238" s="1"/>
      <c r="F238" s="2"/>
      <c r="G238" s="2"/>
      <c r="H238" s="20"/>
      <c r="I238" s="22"/>
      <c r="J238" s="1"/>
      <c r="K238" s="1"/>
      <c r="L238" s="12"/>
      <c r="M238" s="1"/>
      <c r="N238" s="1"/>
      <c r="O238" s="1"/>
      <c r="P238" s="1"/>
      <c r="Q238" s="86"/>
      <c r="R238" s="101"/>
      <c r="S238" s="180"/>
    </row>
    <row r="239" spans="1:19" s="3" customFormat="1" x14ac:dyDescent="0.2">
      <c r="A239" s="1"/>
      <c r="B239" s="1"/>
      <c r="C239" s="1"/>
      <c r="D239" s="1"/>
      <c r="E239" s="1"/>
      <c r="F239" s="2"/>
      <c r="G239" s="2"/>
      <c r="H239" s="20"/>
      <c r="I239" s="22"/>
      <c r="J239" s="1"/>
      <c r="K239" s="1"/>
      <c r="L239" s="12"/>
      <c r="M239" s="1"/>
      <c r="N239" s="1"/>
      <c r="O239" s="1"/>
      <c r="P239" s="1"/>
      <c r="Q239" s="86"/>
      <c r="R239" s="101"/>
      <c r="S239" s="180"/>
    </row>
    <row r="240" spans="1:19" s="3" customFormat="1" x14ac:dyDescent="0.2">
      <c r="A240" s="1"/>
      <c r="B240" s="1"/>
      <c r="C240" s="1"/>
      <c r="D240" s="1"/>
      <c r="E240" s="1"/>
      <c r="F240" s="2"/>
      <c r="G240" s="2"/>
      <c r="H240" s="20"/>
      <c r="I240" s="22"/>
      <c r="J240" s="1"/>
      <c r="K240" s="1"/>
      <c r="L240" s="12"/>
      <c r="M240" s="1"/>
      <c r="N240" s="1"/>
      <c r="O240" s="1"/>
      <c r="P240" s="1"/>
      <c r="Q240" s="86"/>
      <c r="R240" s="101"/>
      <c r="S240" s="180"/>
    </row>
    <row r="241" spans="1:19" s="3" customFormat="1" x14ac:dyDescent="0.2">
      <c r="A241" s="1"/>
      <c r="B241" s="1"/>
      <c r="C241" s="1"/>
      <c r="D241" s="1"/>
      <c r="E241" s="1"/>
      <c r="F241" s="2"/>
      <c r="G241" s="2"/>
      <c r="H241" s="20"/>
      <c r="I241" s="22"/>
      <c r="J241" s="1"/>
      <c r="K241" s="1"/>
      <c r="L241" s="12"/>
      <c r="M241" s="1"/>
      <c r="N241" s="1"/>
      <c r="O241" s="1"/>
      <c r="P241" s="1"/>
      <c r="Q241" s="86"/>
      <c r="R241" s="101"/>
      <c r="S241" s="180"/>
    </row>
    <row r="242" spans="1:19" s="3" customFormat="1" x14ac:dyDescent="0.2">
      <c r="A242" s="1"/>
      <c r="B242" s="1"/>
      <c r="C242" s="1"/>
      <c r="D242" s="1"/>
      <c r="E242" s="1"/>
      <c r="F242" s="2"/>
      <c r="G242" s="2"/>
      <c r="H242" s="20"/>
      <c r="I242" s="22"/>
      <c r="J242" s="1"/>
      <c r="K242" s="1"/>
      <c r="L242" s="12"/>
      <c r="M242" s="1"/>
      <c r="N242" s="1"/>
      <c r="O242" s="1"/>
      <c r="P242" s="1"/>
      <c r="Q242" s="86"/>
      <c r="R242" s="101"/>
      <c r="S242" s="180"/>
    </row>
    <row r="243" spans="1:19" s="3" customFormat="1" x14ac:dyDescent="0.2">
      <c r="A243" s="1"/>
      <c r="B243" s="1"/>
      <c r="C243" s="1"/>
      <c r="D243" s="1"/>
      <c r="E243" s="1"/>
      <c r="F243" s="2"/>
      <c r="G243" s="2"/>
      <c r="H243" s="20"/>
      <c r="I243" s="22"/>
      <c r="J243" s="1"/>
      <c r="K243" s="1"/>
      <c r="L243" s="12"/>
      <c r="M243" s="1"/>
      <c r="N243" s="1"/>
      <c r="O243" s="1"/>
      <c r="P243" s="1"/>
      <c r="Q243" s="86"/>
      <c r="R243" s="101"/>
      <c r="S243" s="180"/>
    </row>
    <row r="244" spans="1:19" s="3" customFormat="1" x14ac:dyDescent="0.2">
      <c r="A244" s="1"/>
      <c r="B244" s="1"/>
      <c r="C244" s="1"/>
      <c r="D244" s="1"/>
      <c r="E244" s="1"/>
      <c r="F244" s="2"/>
      <c r="G244" s="2"/>
      <c r="H244" s="20"/>
      <c r="I244" s="22"/>
      <c r="J244" s="1"/>
      <c r="K244" s="1"/>
      <c r="L244" s="12"/>
      <c r="M244" s="1"/>
      <c r="N244" s="1"/>
      <c r="O244" s="1"/>
      <c r="P244" s="1"/>
      <c r="Q244" s="86"/>
      <c r="R244" s="101"/>
      <c r="S244" s="180"/>
    </row>
    <row r="245" spans="1:19" s="3" customFormat="1" x14ac:dyDescent="0.2">
      <c r="A245" s="1"/>
      <c r="B245" s="1"/>
      <c r="C245" s="1"/>
      <c r="D245" s="1"/>
      <c r="E245" s="1"/>
      <c r="F245" s="2"/>
      <c r="G245" s="2"/>
      <c r="H245" s="20"/>
      <c r="I245" s="22"/>
      <c r="J245" s="1"/>
      <c r="K245" s="1"/>
      <c r="L245" s="12"/>
      <c r="M245" s="1"/>
      <c r="N245" s="1"/>
      <c r="O245" s="1"/>
      <c r="P245" s="1"/>
      <c r="Q245" s="86"/>
      <c r="R245" s="101"/>
      <c r="S245" s="180"/>
    </row>
    <row r="246" spans="1:19" s="3" customFormat="1" x14ac:dyDescent="0.2">
      <c r="A246" s="1"/>
      <c r="B246" s="1"/>
      <c r="C246" s="1"/>
      <c r="D246" s="1"/>
      <c r="E246" s="1"/>
      <c r="F246" s="2"/>
      <c r="G246" s="2"/>
      <c r="H246" s="20"/>
      <c r="I246" s="22"/>
      <c r="J246" s="1"/>
      <c r="K246" s="1"/>
      <c r="L246" s="12"/>
      <c r="M246" s="1"/>
      <c r="N246" s="1"/>
      <c r="O246" s="1"/>
      <c r="P246" s="1"/>
      <c r="Q246" s="86"/>
      <c r="R246" s="101"/>
      <c r="S246" s="180"/>
    </row>
    <row r="247" spans="1:19" s="3" customFormat="1" x14ac:dyDescent="0.2">
      <c r="A247" s="1"/>
      <c r="B247" s="1"/>
      <c r="C247" s="1"/>
      <c r="D247" s="1"/>
      <c r="E247" s="1"/>
      <c r="F247" s="2"/>
      <c r="G247" s="2"/>
      <c r="H247" s="20"/>
      <c r="I247" s="22"/>
      <c r="J247" s="1"/>
      <c r="K247" s="1"/>
      <c r="L247" s="12"/>
      <c r="M247" s="1"/>
      <c r="N247" s="1"/>
      <c r="O247" s="1"/>
      <c r="P247" s="1"/>
      <c r="Q247" s="86"/>
      <c r="R247" s="101"/>
      <c r="S247" s="180"/>
    </row>
    <row r="248" spans="1:19" s="3" customFormat="1" x14ac:dyDescent="0.2">
      <c r="A248" s="1"/>
      <c r="B248" s="1"/>
      <c r="C248" s="1"/>
      <c r="D248" s="1"/>
      <c r="E248" s="1"/>
      <c r="F248" s="2"/>
      <c r="G248" s="2"/>
      <c r="H248" s="20"/>
      <c r="I248" s="22"/>
      <c r="J248" s="1"/>
      <c r="K248" s="1"/>
      <c r="L248" s="12"/>
      <c r="M248" s="1"/>
      <c r="N248" s="1"/>
      <c r="O248" s="1"/>
      <c r="P248" s="1"/>
      <c r="Q248" s="86"/>
      <c r="R248" s="101"/>
      <c r="S248" s="180"/>
    </row>
    <row r="249" spans="1:19" s="3" customFormat="1" x14ac:dyDescent="0.2">
      <c r="A249" s="1"/>
      <c r="B249" s="1"/>
      <c r="C249" s="1"/>
      <c r="D249" s="1"/>
      <c r="E249" s="1"/>
      <c r="F249" s="2"/>
      <c r="G249" s="2"/>
      <c r="H249" s="20"/>
      <c r="I249" s="22"/>
      <c r="J249" s="1"/>
      <c r="K249" s="1"/>
      <c r="L249" s="12"/>
      <c r="M249" s="1"/>
      <c r="N249" s="1"/>
      <c r="O249" s="1"/>
      <c r="P249" s="1"/>
      <c r="Q249" s="86"/>
      <c r="R249" s="101"/>
      <c r="S249" s="180"/>
    </row>
    <row r="250" spans="1:19" s="3" customFormat="1" x14ac:dyDescent="0.2">
      <c r="A250" s="1"/>
      <c r="B250" s="1"/>
      <c r="C250" s="1"/>
      <c r="D250" s="1"/>
      <c r="E250" s="1"/>
      <c r="F250" s="2"/>
      <c r="G250" s="2"/>
      <c r="H250" s="20"/>
      <c r="I250" s="22"/>
      <c r="J250" s="1"/>
      <c r="K250" s="1"/>
      <c r="L250" s="12"/>
      <c r="M250" s="1"/>
      <c r="N250" s="1"/>
      <c r="O250" s="1"/>
      <c r="P250" s="1"/>
      <c r="Q250" s="86"/>
      <c r="R250" s="101"/>
      <c r="S250" s="180"/>
    </row>
    <row r="251" spans="1:19" s="3" customFormat="1" x14ac:dyDescent="0.2">
      <c r="A251" s="1"/>
      <c r="B251" s="1"/>
      <c r="C251" s="1"/>
      <c r="D251" s="1"/>
      <c r="E251" s="1"/>
      <c r="F251" s="2"/>
      <c r="G251" s="2"/>
      <c r="H251" s="20"/>
      <c r="I251" s="22"/>
      <c r="J251" s="1"/>
      <c r="K251" s="1"/>
      <c r="L251" s="12"/>
      <c r="M251" s="1"/>
      <c r="N251" s="1"/>
      <c r="O251" s="1"/>
      <c r="P251" s="1"/>
      <c r="Q251" s="86"/>
      <c r="R251" s="101"/>
      <c r="S251" s="180"/>
    </row>
    <row r="252" spans="1:19" s="3" customFormat="1" x14ac:dyDescent="0.2">
      <c r="A252" s="1"/>
      <c r="B252" s="1"/>
      <c r="C252" s="1"/>
      <c r="D252" s="1"/>
      <c r="E252" s="1"/>
      <c r="F252" s="2"/>
      <c r="G252" s="2"/>
      <c r="H252" s="20"/>
      <c r="I252" s="22"/>
      <c r="J252" s="1"/>
      <c r="K252" s="1"/>
      <c r="L252" s="12"/>
      <c r="M252" s="1"/>
      <c r="N252" s="1"/>
      <c r="O252" s="1"/>
      <c r="P252" s="1"/>
      <c r="Q252" s="86"/>
      <c r="R252" s="101"/>
      <c r="S252" s="180"/>
    </row>
    <row r="253" spans="1:19" s="3" customFormat="1" x14ac:dyDescent="0.2">
      <c r="A253" s="1"/>
      <c r="B253" s="1"/>
      <c r="C253" s="1"/>
      <c r="D253" s="1"/>
      <c r="E253" s="1"/>
      <c r="F253" s="2"/>
      <c r="G253" s="2"/>
      <c r="H253" s="20"/>
      <c r="I253" s="22"/>
      <c r="J253" s="1"/>
      <c r="K253" s="1"/>
      <c r="L253" s="12"/>
      <c r="M253" s="1"/>
      <c r="N253" s="1"/>
      <c r="O253" s="1"/>
      <c r="P253" s="1"/>
      <c r="Q253" s="86"/>
      <c r="R253" s="101"/>
      <c r="S253" s="180"/>
    </row>
    <row r="254" spans="1:19" s="3" customFormat="1" x14ac:dyDescent="0.2">
      <c r="A254" s="1"/>
      <c r="B254" s="1"/>
      <c r="C254" s="1"/>
      <c r="D254" s="1"/>
      <c r="E254" s="1"/>
      <c r="F254" s="2"/>
      <c r="G254" s="2"/>
      <c r="H254" s="20"/>
      <c r="I254" s="22"/>
      <c r="J254" s="1"/>
      <c r="K254" s="1"/>
      <c r="L254" s="12"/>
      <c r="M254" s="1"/>
      <c r="N254" s="1"/>
      <c r="O254" s="1"/>
      <c r="P254" s="1"/>
      <c r="Q254" s="86"/>
      <c r="R254" s="101"/>
      <c r="S254" s="180"/>
    </row>
    <row r="255" spans="1:19" s="3" customFormat="1" x14ac:dyDescent="0.2">
      <c r="A255" s="1"/>
      <c r="B255" s="1"/>
      <c r="C255" s="1"/>
      <c r="D255" s="1"/>
      <c r="E255" s="1"/>
      <c r="F255" s="2"/>
      <c r="G255" s="2"/>
      <c r="H255" s="20"/>
      <c r="I255" s="22"/>
      <c r="J255" s="1"/>
      <c r="K255" s="1"/>
      <c r="L255" s="12"/>
      <c r="M255" s="1"/>
      <c r="N255" s="1"/>
      <c r="O255" s="1"/>
      <c r="P255" s="1"/>
      <c r="Q255" s="86"/>
      <c r="R255" s="101"/>
      <c r="S255" s="180"/>
    </row>
    <row r="256" spans="1:19" s="3" customFormat="1" x14ac:dyDescent="0.2">
      <c r="A256" s="1"/>
      <c r="B256" s="1"/>
      <c r="C256" s="1"/>
      <c r="D256" s="1"/>
      <c r="E256" s="1"/>
      <c r="F256" s="2"/>
      <c r="G256" s="2"/>
      <c r="H256" s="20"/>
      <c r="I256" s="22"/>
      <c r="J256" s="1"/>
      <c r="K256" s="1"/>
      <c r="L256" s="12"/>
      <c r="M256" s="1"/>
      <c r="N256" s="1"/>
      <c r="O256" s="1"/>
      <c r="P256" s="1"/>
      <c r="Q256" s="86"/>
      <c r="R256" s="101"/>
      <c r="S256" s="180"/>
    </row>
    <row r="257" spans="1:19" s="3" customFormat="1" x14ac:dyDescent="0.2">
      <c r="A257" s="1"/>
      <c r="B257" s="1"/>
      <c r="C257" s="1"/>
      <c r="D257" s="1"/>
      <c r="E257" s="1"/>
      <c r="F257" s="2"/>
      <c r="G257" s="2"/>
      <c r="H257" s="20"/>
      <c r="I257" s="22"/>
      <c r="J257" s="1"/>
      <c r="K257" s="1"/>
      <c r="L257" s="12"/>
      <c r="M257" s="1"/>
      <c r="N257" s="1"/>
      <c r="O257" s="1"/>
      <c r="P257" s="1"/>
      <c r="Q257" s="86"/>
      <c r="R257" s="101"/>
      <c r="S257" s="180"/>
    </row>
    <row r="258" spans="1:19" s="3" customFormat="1" x14ac:dyDescent="0.2">
      <c r="A258" s="1"/>
      <c r="B258" s="1"/>
      <c r="C258" s="1"/>
      <c r="D258" s="1"/>
      <c r="E258" s="1"/>
      <c r="F258" s="2"/>
      <c r="G258" s="2"/>
      <c r="H258" s="20"/>
      <c r="I258" s="22"/>
      <c r="J258" s="1"/>
      <c r="K258" s="1"/>
      <c r="L258" s="12"/>
      <c r="M258" s="1"/>
      <c r="N258" s="1"/>
      <c r="O258" s="1"/>
      <c r="P258" s="1"/>
      <c r="Q258" s="86"/>
      <c r="R258" s="101"/>
      <c r="S258" s="180"/>
    </row>
    <row r="259" spans="1:19" s="3" customFormat="1" x14ac:dyDescent="0.2">
      <c r="A259" s="1"/>
      <c r="B259" s="1"/>
      <c r="C259" s="1"/>
      <c r="D259" s="1"/>
      <c r="E259" s="1"/>
      <c r="F259" s="2"/>
      <c r="G259" s="2"/>
      <c r="H259" s="20"/>
      <c r="I259" s="22"/>
      <c r="J259" s="1"/>
      <c r="K259" s="1"/>
      <c r="L259" s="12"/>
      <c r="M259" s="1"/>
      <c r="N259" s="1"/>
      <c r="O259" s="1"/>
      <c r="P259" s="1"/>
      <c r="Q259" s="86"/>
      <c r="R259" s="101"/>
      <c r="S259" s="180"/>
    </row>
    <row r="260" spans="1:19" s="3" customFormat="1" x14ac:dyDescent="0.2">
      <c r="A260" s="1"/>
      <c r="B260" s="1"/>
      <c r="C260" s="1"/>
      <c r="D260" s="1"/>
      <c r="E260" s="1"/>
      <c r="F260" s="2"/>
      <c r="G260" s="2"/>
      <c r="H260" s="20"/>
      <c r="I260" s="22"/>
      <c r="J260" s="1"/>
      <c r="K260" s="1"/>
      <c r="L260" s="12"/>
      <c r="M260" s="1"/>
      <c r="N260" s="1"/>
      <c r="O260" s="1"/>
      <c r="P260" s="1"/>
      <c r="Q260" s="86"/>
      <c r="R260" s="101"/>
      <c r="S260" s="180"/>
    </row>
    <row r="261" spans="1:19" s="3" customFormat="1" x14ac:dyDescent="0.2">
      <c r="A261" s="1"/>
      <c r="B261" s="1"/>
      <c r="C261" s="1"/>
      <c r="D261" s="1"/>
      <c r="E261" s="1"/>
      <c r="F261" s="2"/>
      <c r="G261" s="2"/>
      <c r="H261" s="20"/>
      <c r="I261" s="22"/>
      <c r="J261" s="1"/>
      <c r="K261" s="1"/>
      <c r="L261" s="12"/>
      <c r="M261" s="1"/>
      <c r="N261" s="1"/>
      <c r="O261" s="1"/>
      <c r="P261" s="1"/>
      <c r="Q261" s="86"/>
      <c r="R261" s="101"/>
      <c r="S261" s="180"/>
    </row>
    <row r="262" spans="1:19" s="3" customFormat="1" x14ac:dyDescent="0.2">
      <c r="A262" s="1"/>
      <c r="B262" s="1"/>
      <c r="C262" s="1"/>
      <c r="D262" s="1"/>
      <c r="E262" s="1"/>
      <c r="F262" s="2"/>
      <c r="G262" s="2"/>
      <c r="H262" s="20"/>
      <c r="I262" s="22"/>
      <c r="J262" s="1"/>
      <c r="K262" s="1"/>
      <c r="L262" s="12"/>
      <c r="M262" s="1"/>
      <c r="N262" s="1"/>
      <c r="O262" s="1"/>
      <c r="P262" s="1"/>
      <c r="Q262" s="86"/>
      <c r="R262" s="101"/>
      <c r="S262" s="180"/>
    </row>
    <row r="263" spans="1:19" s="3" customFormat="1" x14ac:dyDescent="0.2">
      <c r="A263" s="1"/>
      <c r="B263" s="1"/>
      <c r="C263" s="1"/>
      <c r="D263" s="1"/>
      <c r="E263" s="1"/>
      <c r="F263" s="2"/>
      <c r="G263" s="2"/>
      <c r="H263" s="20"/>
      <c r="I263" s="22"/>
      <c r="J263" s="1"/>
      <c r="K263" s="1"/>
      <c r="L263" s="12"/>
      <c r="M263" s="1"/>
      <c r="N263" s="1"/>
      <c r="O263" s="1"/>
      <c r="P263" s="1"/>
      <c r="Q263" s="86"/>
      <c r="R263" s="101"/>
      <c r="S263" s="180"/>
    </row>
    <row r="264" spans="1:19" s="3" customFormat="1" x14ac:dyDescent="0.2">
      <c r="A264" s="1"/>
      <c r="B264" s="1"/>
      <c r="C264" s="1"/>
      <c r="D264" s="1"/>
      <c r="E264" s="1"/>
      <c r="F264" s="2"/>
      <c r="G264" s="2"/>
      <c r="H264" s="20"/>
      <c r="I264" s="22"/>
      <c r="J264" s="1"/>
      <c r="K264" s="1"/>
      <c r="L264" s="12"/>
      <c r="M264" s="1"/>
      <c r="N264" s="1"/>
      <c r="O264" s="1"/>
      <c r="P264" s="1"/>
      <c r="Q264" s="86"/>
      <c r="R264" s="101"/>
      <c r="S264" s="180"/>
    </row>
    <row r="265" spans="1:19" s="3" customFormat="1" x14ac:dyDescent="0.2">
      <c r="A265" s="1"/>
      <c r="B265" s="1"/>
      <c r="C265" s="1"/>
      <c r="D265" s="1"/>
      <c r="E265" s="1"/>
      <c r="F265" s="2"/>
      <c r="G265" s="2"/>
      <c r="H265" s="20"/>
      <c r="I265" s="22"/>
      <c r="J265" s="1"/>
      <c r="K265" s="1"/>
      <c r="L265" s="12"/>
      <c r="M265" s="1"/>
      <c r="N265" s="1"/>
      <c r="O265" s="1"/>
      <c r="P265" s="1"/>
      <c r="Q265" s="86"/>
      <c r="R265" s="101"/>
      <c r="S265" s="180"/>
    </row>
    <row r="266" spans="1:19" s="3" customFormat="1" x14ac:dyDescent="0.2">
      <c r="A266" s="1"/>
      <c r="B266" s="1"/>
      <c r="C266" s="1"/>
      <c r="D266" s="1"/>
      <c r="E266" s="1"/>
      <c r="F266" s="2"/>
      <c r="G266" s="2"/>
      <c r="H266" s="20"/>
      <c r="I266" s="22"/>
      <c r="J266" s="1"/>
      <c r="K266" s="1"/>
      <c r="L266" s="12"/>
      <c r="M266" s="1"/>
      <c r="N266" s="1"/>
      <c r="O266" s="1"/>
      <c r="P266" s="1"/>
      <c r="Q266" s="86"/>
      <c r="R266" s="101"/>
      <c r="S266" s="180"/>
    </row>
    <row r="267" spans="1:19" s="3" customFormat="1" x14ac:dyDescent="0.2">
      <c r="A267" s="1"/>
      <c r="B267" s="1"/>
      <c r="C267" s="1"/>
      <c r="D267" s="1"/>
      <c r="E267" s="1"/>
      <c r="F267" s="2"/>
      <c r="G267" s="2"/>
      <c r="H267" s="20"/>
      <c r="I267" s="22"/>
      <c r="J267" s="1"/>
      <c r="K267" s="1"/>
      <c r="L267" s="12"/>
      <c r="M267" s="1"/>
      <c r="N267" s="1"/>
      <c r="O267" s="1"/>
      <c r="P267" s="1"/>
      <c r="Q267" s="86"/>
      <c r="R267" s="101"/>
      <c r="S267" s="180"/>
    </row>
    <row r="268" spans="1:19" s="3" customFormat="1" x14ac:dyDescent="0.2">
      <c r="A268" s="1"/>
      <c r="B268" s="1"/>
      <c r="C268" s="1"/>
      <c r="D268" s="1"/>
      <c r="E268" s="1"/>
      <c r="F268" s="2"/>
      <c r="G268" s="2"/>
      <c r="H268" s="20"/>
      <c r="I268" s="22"/>
      <c r="J268" s="1"/>
      <c r="K268" s="1"/>
      <c r="L268" s="12"/>
      <c r="M268" s="1"/>
      <c r="N268" s="1"/>
      <c r="O268" s="1"/>
      <c r="P268" s="1"/>
      <c r="Q268" s="86"/>
      <c r="R268" s="101"/>
      <c r="S268" s="180"/>
    </row>
    <row r="269" spans="1:19" s="3" customFormat="1" x14ac:dyDescent="0.2">
      <c r="A269" s="1"/>
      <c r="B269" s="1"/>
      <c r="C269" s="1"/>
      <c r="D269" s="1"/>
      <c r="E269" s="1"/>
      <c r="F269" s="2"/>
      <c r="G269" s="2"/>
      <c r="H269" s="20"/>
      <c r="I269" s="22"/>
      <c r="J269" s="1"/>
      <c r="K269" s="1"/>
      <c r="L269" s="12"/>
      <c r="M269" s="1"/>
      <c r="N269" s="1"/>
      <c r="O269" s="1"/>
      <c r="P269" s="1"/>
      <c r="Q269" s="86"/>
      <c r="R269" s="101"/>
      <c r="S269" s="180"/>
    </row>
    <row r="270" spans="1:19" s="3" customFormat="1" x14ac:dyDescent="0.2">
      <c r="A270" s="1"/>
      <c r="B270" s="1"/>
      <c r="C270" s="1"/>
      <c r="D270" s="1"/>
      <c r="E270" s="1"/>
      <c r="F270" s="2"/>
      <c r="G270" s="2"/>
      <c r="H270" s="20"/>
      <c r="I270" s="22"/>
      <c r="J270" s="1"/>
      <c r="K270" s="1"/>
      <c r="L270" s="12"/>
      <c r="M270" s="1"/>
      <c r="N270" s="1"/>
      <c r="O270" s="1"/>
      <c r="P270" s="1"/>
      <c r="Q270" s="86"/>
      <c r="R270" s="101"/>
      <c r="S270" s="180"/>
    </row>
    <row r="271" spans="1:19" s="3" customFormat="1" x14ac:dyDescent="0.2">
      <c r="A271" s="1"/>
      <c r="B271" s="1"/>
      <c r="C271" s="1"/>
      <c r="D271" s="1"/>
      <c r="E271" s="1"/>
      <c r="F271" s="2"/>
      <c r="G271" s="2"/>
      <c r="H271" s="20"/>
      <c r="I271" s="22"/>
      <c r="J271" s="1"/>
      <c r="K271" s="1"/>
      <c r="L271" s="12"/>
      <c r="M271" s="1"/>
      <c r="N271" s="1"/>
      <c r="O271" s="1"/>
      <c r="P271" s="1"/>
      <c r="Q271" s="86"/>
      <c r="R271" s="101"/>
      <c r="S271" s="180"/>
    </row>
    <row r="272" spans="1:19" s="3" customFormat="1" x14ac:dyDescent="0.2">
      <c r="A272" s="1"/>
      <c r="B272" s="1"/>
      <c r="C272" s="1"/>
      <c r="D272" s="1"/>
      <c r="E272" s="1"/>
      <c r="F272" s="2"/>
      <c r="G272" s="2"/>
      <c r="H272" s="20"/>
      <c r="I272" s="22"/>
      <c r="J272" s="1"/>
      <c r="K272" s="1"/>
      <c r="L272" s="12"/>
      <c r="M272" s="1"/>
      <c r="N272" s="1"/>
      <c r="O272" s="1"/>
      <c r="P272" s="1"/>
      <c r="Q272" s="86"/>
      <c r="R272" s="101"/>
      <c r="S272" s="180"/>
    </row>
    <row r="273" spans="1:19" s="3" customFormat="1" x14ac:dyDescent="0.2">
      <c r="A273" s="1"/>
      <c r="B273" s="1"/>
      <c r="C273" s="1"/>
      <c r="D273" s="1"/>
      <c r="E273" s="1"/>
      <c r="F273" s="2"/>
      <c r="G273" s="2"/>
      <c r="H273" s="20"/>
      <c r="I273" s="22"/>
      <c r="J273" s="1"/>
      <c r="K273" s="1"/>
      <c r="L273" s="12"/>
      <c r="M273" s="1"/>
      <c r="N273" s="1"/>
      <c r="O273" s="1"/>
      <c r="P273" s="1"/>
      <c r="Q273" s="86"/>
      <c r="R273" s="101"/>
      <c r="S273" s="180"/>
    </row>
    <row r="274" spans="1:19" s="3" customFormat="1" x14ac:dyDescent="0.2">
      <c r="A274" s="1"/>
      <c r="B274" s="1"/>
      <c r="C274" s="1"/>
      <c r="D274" s="1"/>
      <c r="E274" s="1"/>
      <c r="F274" s="2"/>
      <c r="G274" s="2"/>
      <c r="H274" s="20"/>
      <c r="I274" s="22"/>
      <c r="J274" s="1"/>
      <c r="K274" s="1"/>
      <c r="L274" s="12"/>
      <c r="M274" s="1"/>
      <c r="N274" s="1"/>
      <c r="O274" s="1"/>
      <c r="P274" s="1"/>
      <c r="Q274" s="86"/>
      <c r="R274" s="101"/>
      <c r="S274" s="180"/>
    </row>
    <row r="275" spans="1:19" s="3" customFormat="1" x14ac:dyDescent="0.2">
      <c r="A275" s="1"/>
      <c r="B275" s="1"/>
      <c r="C275" s="1"/>
      <c r="D275" s="1"/>
      <c r="E275" s="1"/>
      <c r="F275" s="2"/>
      <c r="G275" s="2"/>
      <c r="H275" s="20"/>
      <c r="I275" s="22"/>
      <c r="J275" s="1"/>
      <c r="K275" s="1"/>
      <c r="L275" s="12"/>
      <c r="M275" s="1"/>
      <c r="N275" s="1"/>
      <c r="O275" s="1"/>
      <c r="P275" s="1"/>
      <c r="Q275" s="86"/>
      <c r="R275" s="101"/>
      <c r="S275" s="180"/>
    </row>
    <row r="276" spans="1:19" s="3" customFormat="1" x14ac:dyDescent="0.2">
      <c r="A276" s="1"/>
      <c r="B276" s="1"/>
      <c r="C276" s="1"/>
      <c r="D276" s="1"/>
      <c r="E276" s="1"/>
      <c r="F276" s="2"/>
      <c r="G276" s="2"/>
      <c r="H276" s="20"/>
      <c r="I276" s="22"/>
      <c r="J276" s="1"/>
      <c r="K276" s="1"/>
      <c r="L276" s="12"/>
      <c r="M276" s="1"/>
      <c r="N276" s="1"/>
      <c r="O276" s="1"/>
      <c r="P276" s="1"/>
      <c r="Q276" s="86"/>
      <c r="R276" s="101"/>
      <c r="S276" s="180"/>
    </row>
    <row r="277" spans="1:19" s="3" customFormat="1" x14ac:dyDescent="0.2">
      <c r="A277" s="1"/>
      <c r="B277" s="1"/>
      <c r="C277" s="1"/>
      <c r="D277" s="1"/>
      <c r="E277" s="1"/>
      <c r="F277" s="2"/>
      <c r="G277" s="2"/>
      <c r="H277" s="20"/>
      <c r="I277" s="22"/>
      <c r="J277" s="1"/>
      <c r="K277" s="1"/>
      <c r="L277" s="12"/>
      <c r="M277" s="1"/>
      <c r="N277" s="1"/>
      <c r="O277" s="1"/>
      <c r="P277" s="1"/>
      <c r="Q277" s="86"/>
      <c r="R277" s="101"/>
      <c r="S277" s="180"/>
    </row>
    <row r="278" spans="1:19" s="3" customFormat="1" x14ac:dyDescent="0.2">
      <c r="A278" s="1"/>
      <c r="B278" s="1"/>
      <c r="C278" s="1"/>
      <c r="D278" s="1"/>
      <c r="E278" s="1"/>
      <c r="F278" s="2"/>
      <c r="G278" s="2"/>
      <c r="H278" s="20"/>
      <c r="I278" s="22"/>
      <c r="J278" s="1"/>
      <c r="K278" s="1"/>
      <c r="L278" s="12"/>
      <c r="M278" s="1"/>
      <c r="N278" s="1"/>
      <c r="O278" s="1"/>
      <c r="P278" s="1"/>
      <c r="Q278" s="86"/>
      <c r="R278" s="101"/>
      <c r="S278" s="180"/>
    </row>
    <row r="279" spans="1:19" s="3" customFormat="1" x14ac:dyDescent="0.2">
      <c r="A279" s="1"/>
      <c r="B279" s="1"/>
      <c r="C279" s="1"/>
      <c r="D279" s="1"/>
      <c r="E279" s="1"/>
      <c r="F279" s="2"/>
      <c r="G279" s="2"/>
      <c r="H279" s="20"/>
      <c r="I279" s="22"/>
      <c r="J279" s="1"/>
      <c r="K279" s="1"/>
      <c r="L279" s="12"/>
      <c r="M279" s="1"/>
      <c r="N279" s="1"/>
      <c r="O279" s="1"/>
      <c r="P279" s="1"/>
      <c r="Q279" s="86"/>
      <c r="R279" s="101"/>
      <c r="S279" s="180"/>
    </row>
    <row r="280" spans="1:19" s="3" customFormat="1" x14ac:dyDescent="0.2">
      <c r="A280" s="1"/>
      <c r="B280" s="1"/>
      <c r="C280" s="1"/>
      <c r="D280" s="1"/>
      <c r="E280" s="1"/>
      <c r="F280" s="2"/>
      <c r="G280" s="2"/>
      <c r="H280" s="20"/>
      <c r="I280" s="22"/>
      <c r="J280" s="1"/>
      <c r="K280" s="1"/>
      <c r="L280" s="12"/>
      <c r="M280" s="1"/>
      <c r="N280" s="1"/>
      <c r="O280" s="1"/>
      <c r="P280" s="1"/>
      <c r="Q280" s="86"/>
      <c r="R280" s="101"/>
      <c r="S280" s="180"/>
    </row>
    <row r="281" spans="1:19" s="3" customFormat="1" x14ac:dyDescent="0.2">
      <c r="A281" s="1"/>
      <c r="B281" s="1"/>
      <c r="C281" s="1"/>
      <c r="D281" s="1"/>
      <c r="E281" s="1"/>
      <c r="F281" s="2"/>
      <c r="G281" s="2"/>
      <c r="H281" s="20"/>
      <c r="I281" s="22"/>
      <c r="J281" s="1"/>
      <c r="K281" s="1"/>
      <c r="L281" s="12"/>
      <c r="M281" s="1"/>
      <c r="N281" s="1"/>
      <c r="O281" s="1"/>
      <c r="P281" s="1"/>
      <c r="Q281" s="86"/>
      <c r="R281" s="101"/>
      <c r="S281" s="180"/>
    </row>
    <row r="282" spans="1:19" s="3" customFormat="1" x14ac:dyDescent="0.2">
      <c r="A282" s="1"/>
      <c r="B282" s="1"/>
      <c r="C282" s="1"/>
      <c r="D282" s="1"/>
      <c r="E282" s="1"/>
      <c r="F282" s="2"/>
      <c r="G282" s="2"/>
      <c r="H282" s="20"/>
      <c r="I282" s="22"/>
      <c r="J282" s="1"/>
      <c r="K282" s="1"/>
      <c r="L282" s="12"/>
      <c r="M282" s="1"/>
      <c r="N282" s="1"/>
      <c r="O282" s="1"/>
      <c r="P282" s="1"/>
      <c r="Q282" s="86"/>
      <c r="R282" s="101"/>
      <c r="S282" s="180"/>
    </row>
    <row r="283" spans="1:19" s="3" customFormat="1" x14ac:dyDescent="0.2">
      <c r="A283" s="1"/>
      <c r="B283" s="1"/>
      <c r="C283" s="1"/>
      <c r="D283" s="1"/>
      <c r="E283" s="1"/>
      <c r="F283" s="2"/>
      <c r="G283" s="2"/>
      <c r="H283" s="20"/>
      <c r="I283" s="22"/>
      <c r="J283" s="1"/>
      <c r="K283" s="1"/>
      <c r="L283" s="12"/>
      <c r="M283" s="1"/>
      <c r="N283" s="1"/>
      <c r="O283" s="1"/>
      <c r="P283" s="1"/>
      <c r="Q283" s="86"/>
      <c r="R283" s="101"/>
      <c r="S283" s="180"/>
    </row>
    <row r="284" spans="1:19" s="3" customFormat="1" x14ac:dyDescent="0.2">
      <c r="A284" s="1"/>
      <c r="B284" s="1"/>
      <c r="C284" s="1"/>
      <c r="D284" s="1"/>
      <c r="E284" s="1"/>
      <c r="F284" s="2"/>
      <c r="G284" s="2"/>
      <c r="H284" s="20"/>
      <c r="I284" s="22"/>
      <c r="J284" s="1"/>
      <c r="K284" s="1"/>
      <c r="L284" s="12"/>
      <c r="M284" s="1"/>
      <c r="N284" s="1"/>
      <c r="O284" s="1"/>
      <c r="P284" s="1"/>
      <c r="Q284" s="86"/>
      <c r="R284" s="101"/>
      <c r="S284" s="180"/>
    </row>
    <row r="285" spans="1:19" s="3" customFormat="1" x14ac:dyDescent="0.2">
      <c r="A285" s="1"/>
      <c r="B285" s="1"/>
      <c r="C285" s="1"/>
      <c r="D285" s="1"/>
      <c r="E285" s="1"/>
      <c r="F285" s="2"/>
      <c r="G285" s="2"/>
      <c r="H285" s="20"/>
      <c r="I285" s="22"/>
      <c r="J285" s="1"/>
      <c r="K285" s="1"/>
      <c r="L285" s="12"/>
      <c r="M285" s="1"/>
      <c r="N285" s="1"/>
      <c r="O285" s="1"/>
      <c r="P285" s="1"/>
      <c r="Q285" s="86"/>
      <c r="R285" s="101"/>
      <c r="S285" s="180"/>
    </row>
    <row r="286" spans="1:19" s="3" customFormat="1" x14ac:dyDescent="0.2">
      <c r="A286" s="1"/>
      <c r="B286" s="1"/>
      <c r="C286" s="1"/>
      <c r="D286" s="1"/>
      <c r="E286" s="1"/>
      <c r="F286" s="2"/>
      <c r="G286" s="2"/>
      <c r="H286" s="20"/>
      <c r="I286" s="22"/>
      <c r="J286" s="1"/>
      <c r="K286" s="1"/>
      <c r="L286" s="12"/>
      <c r="M286" s="1"/>
      <c r="N286" s="1"/>
      <c r="O286" s="1"/>
      <c r="P286" s="1"/>
      <c r="Q286" s="86"/>
      <c r="R286" s="101"/>
      <c r="S286" s="180"/>
    </row>
    <row r="287" spans="1:19" s="3" customFormat="1" x14ac:dyDescent="0.2">
      <c r="A287" s="1"/>
      <c r="B287" s="1"/>
      <c r="C287" s="1"/>
      <c r="D287" s="1"/>
      <c r="E287" s="1"/>
      <c r="F287" s="2"/>
      <c r="G287" s="2"/>
      <c r="H287" s="20"/>
      <c r="I287" s="22"/>
      <c r="J287" s="1"/>
      <c r="K287" s="1"/>
      <c r="L287" s="12"/>
      <c r="M287" s="1"/>
      <c r="N287" s="1"/>
      <c r="O287" s="1"/>
      <c r="P287" s="1"/>
      <c r="Q287" s="86"/>
      <c r="R287" s="101"/>
      <c r="S287" s="180"/>
    </row>
    <row r="288" spans="1:19" s="3" customFormat="1" x14ac:dyDescent="0.2">
      <c r="A288" s="1"/>
      <c r="B288" s="1"/>
      <c r="C288" s="1"/>
      <c r="D288" s="1"/>
      <c r="E288" s="1"/>
      <c r="F288" s="2"/>
      <c r="G288" s="2"/>
      <c r="H288" s="20"/>
      <c r="I288" s="22"/>
      <c r="J288" s="1"/>
      <c r="K288" s="1"/>
      <c r="L288" s="12"/>
      <c r="M288" s="1"/>
      <c r="N288" s="1"/>
      <c r="O288" s="1"/>
      <c r="P288" s="1"/>
      <c r="Q288" s="86"/>
      <c r="R288" s="101"/>
      <c r="S288" s="180"/>
    </row>
    <row r="289" spans="1:19" s="3" customFormat="1" x14ac:dyDescent="0.2">
      <c r="A289" s="1"/>
      <c r="B289" s="1"/>
      <c r="C289" s="1"/>
      <c r="D289" s="1"/>
      <c r="E289" s="1"/>
      <c r="F289" s="2"/>
      <c r="G289" s="2"/>
      <c r="H289" s="20"/>
      <c r="I289" s="22"/>
      <c r="J289" s="1"/>
      <c r="K289" s="1"/>
      <c r="L289" s="12"/>
      <c r="M289" s="1"/>
      <c r="N289" s="1"/>
      <c r="O289" s="1"/>
      <c r="P289" s="1"/>
      <c r="Q289" s="86"/>
      <c r="R289" s="101"/>
      <c r="S289" s="180"/>
    </row>
    <row r="290" spans="1:19" s="3" customFormat="1" x14ac:dyDescent="0.2">
      <c r="A290" s="1"/>
      <c r="B290" s="1"/>
      <c r="C290" s="1"/>
      <c r="D290" s="1"/>
      <c r="E290" s="1"/>
      <c r="F290" s="2"/>
      <c r="G290" s="2"/>
      <c r="H290" s="20"/>
      <c r="I290" s="22"/>
      <c r="J290" s="1"/>
      <c r="K290" s="1"/>
      <c r="L290" s="12"/>
      <c r="M290" s="1"/>
      <c r="N290" s="1"/>
      <c r="O290" s="1"/>
      <c r="P290" s="1"/>
      <c r="Q290" s="86"/>
      <c r="R290" s="101"/>
      <c r="S290" s="180"/>
    </row>
    <row r="291" spans="1:19" s="3" customFormat="1" x14ac:dyDescent="0.2">
      <c r="A291" s="1"/>
      <c r="B291" s="1"/>
      <c r="C291" s="1"/>
      <c r="D291" s="1"/>
      <c r="E291" s="1"/>
      <c r="F291" s="2"/>
      <c r="G291" s="2"/>
      <c r="H291" s="20"/>
      <c r="I291" s="22"/>
      <c r="J291" s="1"/>
      <c r="K291" s="1"/>
      <c r="L291" s="12"/>
      <c r="M291" s="1"/>
      <c r="N291" s="1"/>
      <c r="O291" s="1"/>
      <c r="P291" s="1"/>
      <c r="Q291" s="86"/>
      <c r="R291" s="101"/>
      <c r="S291" s="180"/>
    </row>
    <row r="292" spans="1:19" s="3" customFormat="1" x14ac:dyDescent="0.2">
      <c r="A292" s="1"/>
      <c r="B292" s="1"/>
      <c r="C292" s="1"/>
      <c r="D292" s="1"/>
      <c r="E292" s="1"/>
      <c r="F292" s="2"/>
      <c r="G292" s="2"/>
      <c r="H292" s="20"/>
      <c r="I292" s="22"/>
      <c r="J292" s="1"/>
      <c r="K292" s="1"/>
      <c r="L292" s="12"/>
      <c r="M292" s="1"/>
      <c r="N292" s="1"/>
      <c r="O292" s="1"/>
      <c r="P292" s="1"/>
      <c r="Q292" s="86"/>
      <c r="R292" s="101"/>
      <c r="S292" s="180"/>
    </row>
    <row r="293" spans="1:19" s="3" customFormat="1" x14ac:dyDescent="0.2">
      <c r="A293" s="1"/>
      <c r="B293" s="1"/>
      <c r="C293" s="1"/>
      <c r="D293" s="1"/>
      <c r="E293" s="1"/>
      <c r="F293" s="2"/>
      <c r="G293" s="2"/>
      <c r="H293" s="20"/>
      <c r="I293" s="22"/>
      <c r="J293" s="1"/>
      <c r="K293" s="1"/>
      <c r="L293" s="12"/>
      <c r="M293" s="1"/>
      <c r="N293" s="1"/>
      <c r="O293" s="1"/>
      <c r="P293" s="1"/>
      <c r="Q293" s="86"/>
      <c r="R293" s="101"/>
      <c r="S293" s="180"/>
    </row>
    <row r="294" spans="1:19" s="3" customFormat="1" x14ac:dyDescent="0.2">
      <c r="A294" s="1"/>
      <c r="B294" s="1"/>
      <c r="C294" s="1"/>
      <c r="D294" s="1"/>
      <c r="E294" s="1"/>
      <c r="F294" s="2"/>
      <c r="G294" s="2"/>
      <c r="H294" s="20"/>
      <c r="I294" s="22"/>
      <c r="J294" s="1"/>
      <c r="K294" s="1"/>
      <c r="L294" s="12"/>
      <c r="M294" s="1"/>
      <c r="N294" s="1"/>
      <c r="O294" s="1"/>
      <c r="P294" s="1"/>
      <c r="Q294" s="86"/>
      <c r="R294" s="101"/>
      <c r="S294" s="180"/>
    </row>
    <row r="295" spans="1:19" s="3" customFormat="1" x14ac:dyDescent="0.2">
      <c r="A295" s="1"/>
      <c r="B295" s="1"/>
      <c r="C295" s="1"/>
      <c r="D295" s="1"/>
      <c r="E295" s="1"/>
      <c r="F295" s="2"/>
      <c r="G295" s="2"/>
      <c r="H295" s="20"/>
      <c r="I295" s="22"/>
      <c r="J295" s="1"/>
      <c r="K295" s="1"/>
      <c r="L295" s="12"/>
      <c r="M295" s="1"/>
      <c r="N295" s="1"/>
      <c r="O295" s="1"/>
      <c r="P295" s="1"/>
      <c r="Q295" s="86"/>
      <c r="R295" s="101"/>
      <c r="S295" s="180"/>
    </row>
    <row r="296" spans="1:19" s="3" customFormat="1" x14ac:dyDescent="0.2">
      <c r="A296" s="1"/>
      <c r="B296" s="1"/>
      <c r="C296" s="1"/>
      <c r="D296" s="1"/>
      <c r="E296" s="1"/>
      <c r="F296" s="2"/>
      <c r="G296" s="2"/>
      <c r="H296" s="20"/>
      <c r="I296" s="22"/>
      <c r="J296" s="1"/>
      <c r="K296" s="1"/>
      <c r="L296" s="12"/>
      <c r="M296" s="1"/>
      <c r="N296" s="1"/>
      <c r="O296" s="1"/>
      <c r="P296" s="1"/>
      <c r="Q296" s="86"/>
      <c r="R296" s="101"/>
      <c r="S296" s="180"/>
    </row>
    <row r="297" spans="1:19" s="3" customFormat="1" x14ac:dyDescent="0.2">
      <c r="A297" s="1"/>
      <c r="B297" s="1"/>
      <c r="C297" s="1"/>
      <c r="D297" s="1"/>
      <c r="E297" s="1"/>
      <c r="F297" s="2"/>
      <c r="G297" s="2"/>
      <c r="H297" s="20"/>
      <c r="I297" s="22"/>
      <c r="J297" s="1"/>
      <c r="K297" s="1"/>
      <c r="L297" s="12"/>
      <c r="M297" s="1"/>
      <c r="N297" s="1"/>
      <c r="O297" s="1"/>
      <c r="P297" s="1"/>
      <c r="Q297" s="86"/>
      <c r="R297" s="101"/>
      <c r="S297" s="180"/>
    </row>
    <row r="298" spans="1:19" s="3" customFormat="1" x14ac:dyDescent="0.2">
      <c r="A298" s="1"/>
      <c r="B298" s="1"/>
      <c r="C298" s="1"/>
      <c r="D298" s="1"/>
      <c r="E298" s="1"/>
      <c r="F298" s="2"/>
      <c r="G298" s="2"/>
      <c r="H298" s="20"/>
      <c r="I298" s="22"/>
      <c r="J298" s="1"/>
      <c r="K298" s="1"/>
      <c r="L298" s="12"/>
      <c r="M298" s="1"/>
      <c r="N298" s="1"/>
      <c r="O298" s="1"/>
      <c r="P298" s="1"/>
      <c r="Q298" s="86"/>
      <c r="R298" s="101"/>
      <c r="S298" s="180"/>
    </row>
    <row r="299" spans="1:19" s="3" customFormat="1" x14ac:dyDescent="0.2">
      <c r="A299" s="1"/>
      <c r="B299" s="1"/>
      <c r="C299" s="1"/>
      <c r="D299" s="1"/>
      <c r="E299" s="1"/>
      <c r="F299" s="2"/>
      <c r="G299" s="2"/>
      <c r="H299" s="20"/>
      <c r="I299" s="22"/>
      <c r="J299" s="1"/>
      <c r="K299" s="1"/>
      <c r="L299" s="12"/>
      <c r="M299" s="1"/>
      <c r="N299" s="1"/>
      <c r="O299" s="1"/>
      <c r="P299" s="1"/>
      <c r="Q299" s="86"/>
      <c r="R299" s="101"/>
      <c r="S299" s="180"/>
    </row>
    <row r="300" spans="1:19" s="3" customFormat="1" x14ac:dyDescent="0.2">
      <c r="A300" s="1"/>
      <c r="B300" s="1"/>
      <c r="C300" s="1"/>
      <c r="D300" s="1"/>
      <c r="E300" s="1"/>
      <c r="F300" s="2"/>
      <c r="G300" s="2"/>
      <c r="H300" s="20"/>
      <c r="I300" s="22"/>
      <c r="J300" s="1"/>
      <c r="K300" s="1"/>
      <c r="L300" s="12"/>
      <c r="M300" s="1"/>
      <c r="N300" s="1"/>
      <c r="O300" s="1"/>
      <c r="P300" s="1"/>
      <c r="Q300" s="86"/>
      <c r="R300" s="101"/>
      <c r="S300" s="180"/>
    </row>
    <row r="301" spans="1:19" s="3" customFormat="1" x14ac:dyDescent="0.2">
      <c r="A301" s="1"/>
      <c r="B301" s="1"/>
      <c r="C301" s="1"/>
      <c r="D301" s="1"/>
      <c r="E301" s="1"/>
      <c r="F301" s="2"/>
      <c r="G301" s="2"/>
      <c r="H301" s="20"/>
      <c r="I301" s="22"/>
      <c r="J301" s="1"/>
      <c r="K301" s="1"/>
      <c r="L301" s="12"/>
      <c r="M301" s="1"/>
      <c r="N301" s="1"/>
      <c r="O301" s="1"/>
      <c r="P301" s="1"/>
      <c r="Q301" s="86"/>
      <c r="R301" s="101"/>
      <c r="S301" s="180"/>
    </row>
    <row r="302" spans="1:19" s="3" customFormat="1" x14ac:dyDescent="0.2">
      <c r="A302" s="1"/>
      <c r="B302" s="1"/>
      <c r="C302" s="1"/>
      <c r="D302" s="1"/>
      <c r="E302" s="1"/>
      <c r="F302" s="2"/>
      <c r="G302" s="2"/>
      <c r="H302" s="20"/>
      <c r="I302" s="22"/>
      <c r="J302" s="1"/>
      <c r="K302" s="1"/>
      <c r="L302" s="12"/>
      <c r="M302" s="1"/>
      <c r="N302" s="1"/>
      <c r="O302" s="1"/>
      <c r="P302" s="1"/>
      <c r="Q302" s="86"/>
      <c r="R302" s="101"/>
      <c r="S302" s="180"/>
    </row>
    <row r="303" spans="1:19" s="3" customFormat="1" x14ac:dyDescent="0.2">
      <c r="A303" s="1"/>
      <c r="B303" s="1"/>
      <c r="C303" s="1"/>
      <c r="D303" s="1"/>
      <c r="E303" s="1"/>
      <c r="F303" s="2"/>
      <c r="G303" s="2"/>
      <c r="H303" s="20"/>
      <c r="I303" s="22"/>
      <c r="J303" s="1"/>
      <c r="K303" s="1"/>
      <c r="L303" s="12"/>
      <c r="M303" s="1"/>
      <c r="N303" s="1"/>
      <c r="O303" s="1"/>
      <c r="P303" s="1"/>
      <c r="Q303" s="86"/>
      <c r="R303" s="101"/>
      <c r="S303" s="180"/>
    </row>
    <row r="304" spans="1:19" s="3" customFormat="1" x14ac:dyDescent="0.2">
      <c r="A304" s="1"/>
      <c r="B304" s="1"/>
      <c r="C304" s="1"/>
      <c r="D304" s="1"/>
      <c r="E304" s="1"/>
      <c r="F304" s="2"/>
      <c r="G304" s="2"/>
      <c r="H304" s="20"/>
      <c r="I304" s="22"/>
      <c r="J304" s="1"/>
      <c r="K304" s="1"/>
      <c r="L304" s="12"/>
      <c r="M304" s="1"/>
      <c r="N304" s="1"/>
      <c r="O304" s="1"/>
      <c r="P304" s="1"/>
      <c r="Q304" s="86"/>
      <c r="R304" s="101"/>
      <c r="S304" s="180"/>
    </row>
    <row r="305" spans="1:19" s="3" customFormat="1" x14ac:dyDescent="0.2">
      <c r="A305" s="1"/>
      <c r="B305" s="1"/>
      <c r="C305" s="1"/>
      <c r="D305" s="1"/>
      <c r="E305" s="1"/>
      <c r="F305" s="2"/>
      <c r="G305" s="2"/>
      <c r="H305" s="20"/>
      <c r="I305" s="22"/>
      <c r="J305" s="1"/>
      <c r="K305" s="1"/>
      <c r="L305" s="12"/>
      <c r="M305" s="1"/>
      <c r="N305" s="1"/>
      <c r="O305" s="1"/>
      <c r="P305" s="1"/>
      <c r="Q305" s="86"/>
      <c r="R305" s="101"/>
      <c r="S305" s="180"/>
    </row>
    <row r="306" spans="1:19" s="3" customFormat="1" x14ac:dyDescent="0.2">
      <c r="A306" s="1"/>
      <c r="B306" s="1"/>
      <c r="C306" s="1"/>
      <c r="D306" s="1"/>
      <c r="E306" s="1"/>
      <c r="F306" s="2"/>
      <c r="G306" s="2"/>
      <c r="H306" s="20"/>
      <c r="I306" s="22"/>
      <c r="J306" s="1"/>
      <c r="K306" s="1"/>
      <c r="L306" s="12"/>
      <c r="M306" s="1"/>
      <c r="N306" s="1"/>
      <c r="O306" s="1"/>
      <c r="P306" s="1"/>
      <c r="Q306" s="86"/>
      <c r="R306" s="101"/>
      <c r="S306" s="180"/>
    </row>
    <row r="307" spans="1:19" s="3" customFormat="1" x14ac:dyDescent="0.2">
      <c r="A307" s="1"/>
      <c r="B307" s="1"/>
      <c r="C307" s="1"/>
      <c r="D307" s="1"/>
      <c r="E307" s="1"/>
      <c r="F307" s="2"/>
      <c r="G307" s="2"/>
      <c r="H307" s="20"/>
      <c r="I307" s="22"/>
      <c r="J307" s="1"/>
      <c r="K307" s="1"/>
      <c r="L307" s="12"/>
      <c r="M307" s="1"/>
      <c r="N307" s="1"/>
      <c r="O307" s="1"/>
      <c r="P307" s="1"/>
      <c r="Q307" s="86"/>
      <c r="R307" s="101"/>
      <c r="S307" s="180"/>
    </row>
    <row r="308" spans="1:19" s="3" customFormat="1" x14ac:dyDescent="0.2">
      <c r="A308" s="1"/>
      <c r="B308" s="1"/>
      <c r="C308" s="1"/>
      <c r="D308" s="1"/>
      <c r="E308" s="1"/>
      <c r="F308" s="2"/>
      <c r="G308" s="2"/>
      <c r="H308" s="20"/>
      <c r="I308" s="22"/>
      <c r="J308" s="1"/>
      <c r="K308" s="1"/>
      <c r="L308" s="12"/>
      <c r="M308" s="1"/>
      <c r="N308" s="1"/>
      <c r="O308" s="1"/>
      <c r="P308" s="1"/>
      <c r="Q308" s="86"/>
      <c r="R308" s="101"/>
      <c r="S308" s="180"/>
    </row>
    <row r="309" spans="1:19" s="3" customFormat="1" x14ac:dyDescent="0.2">
      <c r="A309" s="1"/>
      <c r="B309" s="1"/>
      <c r="C309" s="1"/>
      <c r="D309" s="1"/>
      <c r="E309" s="1"/>
      <c r="F309" s="2"/>
      <c r="G309" s="2"/>
      <c r="H309" s="20"/>
      <c r="I309" s="22"/>
      <c r="J309" s="1"/>
      <c r="K309" s="1"/>
      <c r="L309" s="12"/>
      <c r="M309" s="1"/>
      <c r="N309" s="1"/>
      <c r="O309" s="1"/>
      <c r="P309" s="1"/>
      <c r="Q309" s="86"/>
      <c r="R309" s="101"/>
      <c r="S309" s="180"/>
    </row>
    <row r="310" spans="1:19" s="3" customFormat="1" x14ac:dyDescent="0.2">
      <c r="A310" s="1"/>
      <c r="B310" s="1"/>
      <c r="C310" s="1"/>
      <c r="D310" s="1"/>
      <c r="E310" s="1"/>
      <c r="F310" s="2"/>
      <c r="G310" s="2"/>
      <c r="H310" s="20"/>
      <c r="I310" s="22"/>
      <c r="J310" s="1"/>
      <c r="K310" s="1"/>
      <c r="L310" s="12"/>
      <c r="M310" s="1"/>
      <c r="N310" s="1"/>
      <c r="O310" s="1"/>
      <c r="P310" s="1"/>
      <c r="Q310" s="86"/>
      <c r="R310" s="101"/>
      <c r="S310" s="180"/>
    </row>
    <row r="311" spans="1:19" s="3" customFormat="1" x14ac:dyDescent="0.2">
      <c r="A311" s="1"/>
      <c r="B311" s="1"/>
      <c r="C311" s="1"/>
      <c r="D311" s="1"/>
      <c r="E311" s="1"/>
      <c r="F311" s="2"/>
      <c r="G311" s="2"/>
      <c r="H311" s="20"/>
      <c r="I311" s="22"/>
      <c r="J311" s="1"/>
      <c r="K311" s="1"/>
      <c r="L311" s="12"/>
      <c r="M311" s="1"/>
      <c r="N311" s="1"/>
      <c r="O311" s="1"/>
      <c r="P311" s="1"/>
      <c r="Q311" s="86"/>
      <c r="R311" s="101"/>
      <c r="S311" s="180"/>
    </row>
    <row r="312" spans="1:19" s="3" customFormat="1" x14ac:dyDescent="0.2">
      <c r="A312" s="1"/>
      <c r="B312" s="1"/>
      <c r="C312" s="1"/>
      <c r="D312" s="1"/>
      <c r="E312" s="1"/>
      <c r="F312" s="2"/>
      <c r="G312" s="2"/>
      <c r="H312" s="20"/>
      <c r="I312" s="22"/>
      <c r="J312" s="1"/>
      <c r="K312" s="1"/>
      <c r="L312" s="12"/>
      <c r="M312" s="1"/>
      <c r="N312" s="1"/>
      <c r="O312" s="1"/>
      <c r="P312" s="1"/>
      <c r="Q312" s="86"/>
      <c r="R312" s="101"/>
      <c r="S312" s="180"/>
    </row>
    <row r="313" spans="1:19" s="3" customFormat="1" x14ac:dyDescent="0.2">
      <c r="A313" s="1"/>
      <c r="B313" s="1"/>
      <c r="C313" s="1"/>
      <c r="D313" s="1"/>
      <c r="E313" s="1"/>
      <c r="F313" s="2"/>
      <c r="G313" s="2"/>
      <c r="H313" s="20"/>
      <c r="I313" s="22"/>
      <c r="J313" s="1"/>
      <c r="K313" s="1"/>
      <c r="L313" s="12"/>
      <c r="M313" s="1"/>
      <c r="N313" s="1"/>
      <c r="O313" s="1"/>
      <c r="P313" s="1"/>
      <c r="Q313" s="86"/>
      <c r="R313" s="101"/>
      <c r="S313" s="180"/>
    </row>
    <row r="314" spans="1:19" s="3" customFormat="1" x14ac:dyDescent="0.2">
      <c r="A314" s="1"/>
      <c r="B314" s="1"/>
      <c r="C314" s="1"/>
      <c r="D314" s="1"/>
      <c r="E314" s="1"/>
      <c r="F314" s="2"/>
      <c r="G314" s="2"/>
      <c r="H314" s="20"/>
      <c r="I314" s="22"/>
      <c r="J314" s="1"/>
      <c r="K314" s="1"/>
      <c r="L314" s="12"/>
      <c r="M314" s="1"/>
      <c r="N314" s="1"/>
      <c r="O314" s="1"/>
      <c r="P314" s="1"/>
      <c r="Q314" s="86"/>
      <c r="R314" s="101"/>
      <c r="S314" s="180"/>
    </row>
    <row r="315" spans="1:19" s="3" customFormat="1" x14ac:dyDescent="0.2">
      <c r="A315" s="1"/>
      <c r="B315" s="1"/>
      <c r="C315" s="1"/>
      <c r="D315" s="1"/>
      <c r="E315" s="1"/>
      <c r="F315" s="2"/>
      <c r="G315" s="2"/>
      <c r="H315" s="20"/>
      <c r="I315" s="22"/>
      <c r="J315" s="1"/>
      <c r="K315" s="1"/>
      <c r="L315" s="12"/>
      <c r="M315" s="1"/>
      <c r="N315" s="1"/>
      <c r="O315" s="1"/>
      <c r="P315" s="1"/>
      <c r="Q315" s="86"/>
      <c r="R315" s="101"/>
      <c r="S315" s="180"/>
    </row>
    <row r="316" spans="1:19" s="3" customFormat="1" x14ac:dyDescent="0.2">
      <c r="A316" s="1"/>
      <c r="B316" s="1"/>
      <c r="C316" s="1"/>
      <c r="D316" s="1"/>
      <c r="E316" s="1"/>
      <c r="F316" s="2"/>
      <c r="G316" s="2"/>
      <c r="H316" s="20"/>
      <c r="I316" s="22"/>
      <c r="J316" s="1"/>
      <c r="K316" s="1"/>
      <c r="L316" s="12"/>
      <c r="M316" s="1"/>
      <c r="N316" s="1"/>
      <c r="O316" s="1"/>
      <c r="P316" s="1"/>
      <c r="Q316" s="86"/>
      <c r="R316" s="101"/>
      <c r="S316" s="180"/>
    </row>
    <row r="317" spans="1:19" s="3" customFormat="1" x14ac:dyDescent="0.2">
      <c r="A317" s="1"/>
      <c r="B317" s="1"/>
      <c r="C317" s="1"/>
      <c r="D317" s="1"/>
      <c r="E317" s="1"/>
      <c r="F317" s="2"/>
      <c r="G317" s="2"/>
      <c r="H317" s="20"/>
      <c r="I317" s="22"/>
      <c r="J317" s="1"/>
      <c r="K317" s="1"/>
      <c r="L317" s="12"/>
      <c r="M317" s="1"/>
      <c r="N317" s="1"/>
      <c r="O317" s="1"/>
      <c r="P317" s="1"/>
      <c r="Q317" s="86"/>
      <c r="R317" s="101"/>
      <c r="S317" s="180"/>
    </row>
    <row r="318" spans="1:19" s="3" customFormat="1" x14ac:dyDescent="0.2">
      <c r="A318" s="1"/>
      <c r="B318" s="1"/>
      <c r="C318" s="1"/>
      <c r="D318" s="1"/>
      <c r="E318" s="1"/>
      <c r="F318" s="2"/>
      <c r="G318" s="2"/>
      <c r="H318" s="20"/>
      <c r="I318" s="22"/>
      <c r="J318" s="1"/>
      <c r="K318" s="1"/>
      <c r="L318" s="12"/>
      <c r="M318" s="1"/>
      <c r="N318" s="1"/>
      <c r="O318" s="1"/>
      <c r="P318" s="1"/>
      <c r="Q318" s="86"/>
      <c r="R318" s="101"/>
      <c r="S318" s="180"/>
    </row>
    <row r="319" spans="1:19" s="3" customFormat="1" x14ac:dyDescent="0.2">
      <c r="A319" s="1"/>
      <c r="B319" s="1"/>
      <c r="C319" s="1"/>
      <c r="D319" s="1"/>
      <c r="E319" s="1"/>
      <c r="F319" s="2"/>
      <c r="G319" s="2"/>
      <c r="H319" s="20"/>
      <c r="I319" s="22"/>
      <c r="J319" s="1"/>
      <c r="K319" s="1"/>
      <c r="L319" s="12"/>
      <c r="M319" s="1"/>
      <c r="N319" s="1"/>
      <c r="O319" s="1"/>
      <c r="P319" s="1"/>
      <c r="Q319" s="86"/>
      <c r="R319" s="101"/>
      <c r="S319" s="180"/>
    </row>
    <row r="320" spans="1:19" s="3" customFormat="1" x14ac:dyDescent="0.2">
      <c r="A320" s="1"/>
      <c r="B320" s="1"/>
      <c r="C320" s="1"/>
      <c r="D320" s="1"/>
      <c r="E320" s="1"/>
      <c r="F320" s="2"/>
      <c r="G320" s="2"/>
      <c r="H320" s="20"/>
      <c r="I320" s="22"/>
      <c r="J320" s="1"/>
      <c r="K320" s="1"/>
      <c r="L320" s="12"/>
      <c r="M320" s="1"/>
      <c r="N320" s="1"/>
      <c r="O320" s="1"/>
      <c r="P320" s="1"/>
      <c r="Q320" s="86"/>
      <c r="R320" s="101"/>
      <c r="S320" s="180"/>
    </row>
    <row r="321" spans="1:19" s="3" customFormat="1" x14ac:dyDescent="0.2">
      <c r="A321" s="1"/>
      <c r="B321" s="1"/>
      <c r="C321" s="1"/>
      <c r="D321" s="1"/>
      <c r="E321" s="1"/>
      <c r="F321" s="2"/>
      <c r="G321" s="2"/>
      <c r="H321" s="20"/>
      <c r="I321" s="22"/>
      <c r="J321" s="1"/>
      <c r="K321" s="1"/>
      <c r="L321" s="12"/>
      <c r="M321" s="1"/>
      <c r="N321" s="1"/>
      <c r="O321" s="1"/>
      <c r="P321" s="1"/>
      <c r="Q321" s="86"/>
      <c r="R321" s="101"/>
      <c r="S321" s="180"/>
    </row>
    <row r="322" spans="1:19" s="3" customFormat="1" x14ac:dyDescent="0.2">
      <c r="A322" s="1"/>
      <c r="B322" s="1"/>
      <c r="C322" s="1"/>
      <c r="D322" s="1"/>
      <c r="E322" s="1"/>
      <c r="F322" s="2"/>
      <c r="G322" s="2"/>
      <c r="H322" s="20"/>
      <c r="I322" s="22"/>
      <c r="J322" s="1"/>
      <c r="K322" s="1"/>
      <c r="L322" s="12"/>
      <c r="M322" s="1"/>
      <c r="N322" s="1"/>
      <c r="O322" s="1"/>
      <c r="P322" s="1"/>
      <c r="Q322" s="86"/>
      <c r="R322" s="101"/>
      <c r="S322" s="180"/>
    </row>
    <row r="323" spans="1:19" s="3" customFormat="1" x14ac:dyDescent="0.2">
      <c r="A323" s="1"/>
      <c r="B323" s="1"/>
      <c r="C323" s="1"/>
      <c r="D323" s="1"/>
      <c r="E323" s="1"/>
      <c r="F323" s="2"/>
      <c r="G323" s="2"/>
      <c r="H323" s="20"/>
      <c r="I323" s="22"/>
      <c r="J323" s="1"/>
      <c r="K323" s="1"/>
      <c r="L323" s="12"/>
      <c r="M323" s="1"/>
      <c r="N323" s="1"/>
      <c r="O323" s="1"/>
      <c r="P323" s="1"/>
      <c r="Q323" s="86"/>
      <c r="R323" s="101"/>
      <c r="S323" s="180"/>
    </row>
    <row r="324" spans="1:19" s="3" customFormat="1" x14ac:dyDescent="0.2">
      <c r="A324" s="1"/>
      <c r="B324" s="1"/>
      <c r="C324" s="1"/>
      <c r="D324" s="1"/>
      <c r="E324" s="1"/>
      <c r="F324" s="2"/>
      <c r="G324" s="2"/>
      <c r="H324" s="20"/>
      <c r="I324" s="22"/>
      <c r="J324" s="1"/>
      <c r="K324" s="1"/>
      <c r="L324" s="12"/>
      <c r="M324" s="1"/>
      <c r="N324" s="1"/>
      <c r="O324" s="1"/>
      <c r="P324" s="1"/>
      <c r="Q324" s="86"/>
      <c r="R324" s="101"/>
      <c r="S324" s="180"/>
    </row>
    <row r="325" spans="1:19" s="3" customFormat="1" x14ac:dyDescent="0.2">
      <c r="A325" s="1"/>
      <c r="B325" s="1"/>
      <c r="C325" s="1"/>
      <c r="D325" s="1"/>
      <c r="E325" s="1"/>
      <c r="F325" s="2"/>
      <c r="G325" s="2"/>
      <c r="H325" s="20"/>
      <c r="I325" s="22"/>
      <c r="J325" s="1"/>
      <c r="K325" s="1"/>
      <c r="L325" s="12"/>
      <c r="M325" s="1"/>
      <c r="N325" s="1"/>
      <c r="O325" s="1"/>
      <c r="P325" s="1"/>
      <c r="Q325" s="86"/>
      <c r="R325" s="101"/>
      <c r="S325" s="180"/>
    </row>
    <row r="326" spans="1:19" s="3" customFormat="1" x14ac:dyDescent="0.2">
      <c r="A326" s="1"/>
      <c r="B326" s="1"/>
      <c r="C326" s="1"/>
      <c r="D326" s="1"/>
      <c r="E326" s="1"/>
      <c r="F326" s="2"/>
      <c r="G326" s="2"/>
      <c r="H326" s="20"/>
      <c r="I326" s="22"/>
      <c r="J326" s="1"/>
      <c r="K326" s="1"/>
      <c r="L326" s="12"/>
      <c r="M326" s="1"/>
      <c r="N326" s="1"/>
      <c r="O326" s="1"/>
      <c r="P326" s="1"/>
      <c r="Q326" s="86"/>
      <c r="R326" s="101"/>
      <c r="S326" s="180"/>
    </row>
    <row r="327" spans="1:19" s="3" customFormat="1" x14ac:dyDescent="0.2">
      <c r="A327" s="1"/>
      <c r="B327" s="1"/>
      <c r="C327" s="1"/>
      <c r="D327" s="1"/>
      <c r="E327" s="1"/>
      <c r="F327" s="2"/>
      <c r="G327" s="2"/>
      <c r="H327" s="20"/>
      <c r="I327" s="22"/>
      <c r="J327" s="1"/>
      <c r="K327" s="1"/>
      <c r="L327" s="12"/>
      <c r="M327" s="1"/>
      <c r="N327" s="1"/>
      <c r="O327" s="1"/>
      <c r="P327" s="1"/>
      <c r="Q327" s="86"/>
      <c r="R327" s="101"/>
      <c r="S327" s="180"/>
    </row>
    <row r="328" spans="1:19" s="3" customFormat="1" x14ac:dyDescent="0.2">
      <c r="A328" s="1"/>
      <c r="B328" s="1"/>
      <c r="C328" s="1"/>
      <c r="D328" s="1"/>
      <c r="E328" s="1"/>
      <c r="F328" s="2"/>
      <c r="G328" s="2"/>
      <c r="H328" s="20"/>
      <c r="I328" s="22"/>
      <c r="J328" s="1"/>
      <c r="K328" s="1"/>
      <c r="L328" s="12"/>
      <c r="M328" s="1"/>
      <c r="N328" s="1"/>
      <c r="O328" s="1"/>
      <c r="P328" s="1"/>
      <c r="Q328" s="86"/>
      <c r="R328" s="101"/>
      <c r="S328" s="180"/>
    </row>
    <row r="329" spans="1:19" s="3" customFormat="1" x14ac:dyDescent="0.2">
      <c r="A329" s="1"/>
      <c r="B329" s="1"/>
      <c r="C329" s="1"/>
      <c r="D329" s="1"/>
      <c r="E329" s="1"/>
      <c r="F329" s="2"/>
      <c r="G329" s="2"/>
      <c r="H329" s="20"/>
      <c r="I329" s="22"/>
      <c r="J329" s="1"/>
      <c r="K329" s="1"/>
      <c r="L329" s="12"/>
      <c r="M329" s="1"/>
      <c r="N329" s="1"/>
      <c r="O329" s="1"/>
      <c r="P329" s="1"/>
      <c r="Q329" s="86"/>
      <c r="R329" s="101"/>
      <c r="S329" s="180"/>
    </row>
    <row r="330" spans="1:19" s="3" customFormat="1" x14ac:dyDescent="0.2">
      <c r="A330" s="1"/>
      <c r="B330" s="1"/>
      <c r="C330" s="1"/>
      <c r="D330" s="1"/>
      <c r="E330" s="1"/>
      <c r="F330" s="2"/>
      <c r="G330" s="2"/>
      <c r="H330" s="20"/>
      <c r="I330" s="22"/>
      <c r="J330" s="1"/>
      <c r="K330" s="1"/>
      <c r="L330" s="12"/>
      <c r="M330" s="1"/>
      <c r="N330" s="1"/>
      <c r="O330" s="1"/>
      <c r="P330" s="1"/>
      <c r="Q330" s="86"/>
      <c r="R330" s="101"/>
      <c r="S330" s="180"/>
    </row>
    <row r="331" spans="1:19" s="3" customFormat="1" x14ac:dyDescent="0.2">
      <c r="A331" s="1"/>
      <c r="B331" s="1"/>
      <c r="C331" s="1"/>
      <c r="D331" s="1"/>
      <c r="E331" s="1"/>
      <c r="F331" s="2"/>
      <c r="G331" s="2"/>
      <c r="H331" s="20"/>
      <c r="I331" s="22"/>
      <c r="J331" s="1"/>
      <c r="K331" s="1"/>
      <c r="L331" s="12"/>
      <c r="M331" s="1"/>
      <c r="N331" s="1"/>
      <c r="O331" s="1"/>
      <c r="P331" s="1"/>
      <c r="Q331" s="86"/>
      <c r="R331" s="101"/>
      <c r="S331" s="180"/>
    </row>
    <row r="332" spans="1:19" s="3" customFormat="1" x14ac:dyDescent="0.2">
      <c r="A332" s="1"/>
      <c r="B332" s="1"/>
      <c r="C332" s="1"/>
      <c r="D332" s="1"/>
      <c r="E332" s="1"/>
      <c r="F332" s="2"/>
      <c r="G332" s="2"/>
      <c r="H332" s="20"/>
      <c r="I332" s="22"/>
      <c r="J332" s="1"/>
      <c r="K332" s="1"/>
      <c r="L332" s="12"/>
      <c r="M332" s="1"/>
      <c r="N332" s="1"/>
      <c r="O332" s="1"/>
      <c r="P332" s="1"/>
      <c r="Q332" s="86"/>
      <c r="R332" s="101"/>
      <c r="S332" s="180"/>
    </row>
    <row r="333" spans="1:19" s="3" customFormat="1" x14ac:dyDescent="0.2">
      <c r="A333" s="1"/>
      <c r="B333" s="1"/>
      <c r="C333" s="1"/>
      <c r="D333" s="1"/>
      <c r="E333" s="1"/>
      <c r="F333" s="2"/>
      <c r="G333" s="2"/>
      <c r="H333" s="20"/>
      <c r="I333" s="22"/>
      <c r="J333" s="1"/>
      <c r="K333" s="1"/>
      <c r="L333" s="12"/>
      <c r="M333" s="1"/>
      <c r="N333" s="1"/>
      <c r="O333" s="1"/>
      <c r="P333" s="1"/>
      <c r="Q333" s="86"/>
      <c r="R333" s="101"/>
      <c r="S333" s="180"/>
    </row>
    <row r="334" spans="1:19" s="3" customFormat="1" x14ac:dyDescent="0.2">
      <c r="A334" s="1"/>
      <c r="B334" s="1"/>
      <c r="C334" s="1"/>
      <c r="D334" s="1"/>
      <c r="E334" s="1"/>
      <c r="F334" s="2"/>
      <c r="G334" s="2"/>
      <c r="H334" s="20"/>
      <c r="I334" s="22"/>
      <c r="J334" s="1"/>
      <c r="K334" s="1"/>
      <c r="L334" s="12"/>
      <c r="M334" s="1"/>
      <c r="N334" s="1"/>
      <c r="O334" s="1"/>
      <c r="P334" s="1"/>
      <c r="Q334" s="86"/>
      <c r="R334" s="101"/>
      <c r="S334" s="180"/>
    </row>
    <row r="335" spans="1:19" s="3" customFormat="1" x14ac:dyDescent="0.2">
      <c r="A335" s="1"/>
      <c r="B335" s="1"/>
      <c r="C335" s="1"/>
      <c r="D335" s="1"/>
      <c r="E335" s="1"/>
      <c r="F335" s="2"/>
      <c r="G335" s="2"/>
      <c r="H335" s="20"/>
      <c r="I335" s="22"/>
      <c r="J335" s="1"/>
      <c r="K335" s="1"/>
      <c r="L335" s="12"/>
      <c r="M335" s="1"/>
      <c r="N335" s="1"/>
      <c r="O335" s="1"/>
      <c r="P335" s="1"/>
      <c r="Q335" s="86"/>
      <c r="R335" s="101"/>
      <c r="S335" s="180"/>
    </row>
    <row r="336" spans="1:19" s="3" customFormat="1" x14ac:dyDescent="0.2">
      <c r="A336" s="1"/>
      <c r="B336" s="1"/>
      <c r="C336" s="1"/>
      <c r="D336" s="1"/>
      <c r="E336" s="1"/>
      <c r="F336" s="2"/>
      <c r="G336" s="2"/>
      <c r="H336" s="20"/>
      <c r="I336" s="22"/>
      <c r="J336" s="1"/>
      <c r="K336" s="1"/>
      <c r="L336" s="12"/>
      <c r="M336" s="1"/>
      <c r="N336" s="1"/>
      <c r="O336" s="1"/>
      <c r="P336" s="1"/>
      <c r="Q336" s="86"/>
      <c r="R336" s="101"/>
      <c r="S336" s="180"/>
    </row>
    <row r="337" spans="1:19" s="3" customFormat="1" x14ac:dyDescent="0.2">
      <c r="A337" s="1"/>
      <c r="B337" s="1"/>
      <c r="C337" s="1"/>
      <c r="D337" s="1"/>
      <c r="E337" s="1"/>
      <c r="F337" s="2"/>
      <c r="G337" s="2"/>
      <c r="H337" s="20"/>
      <c r="I337" s="22"/>
      <c r="J337" s="1"/>
      <c r="K337" s="1"/>
      <c r="L337" s="12"/>
      <c r="M337" s="1"/>
      <c r="N337" s="1"/>
      <c r="O337" s="1"/>
      <c r="P337" s="1"/>
      <c r="Q337" s="86"/>
      <c r="R337" s="101"/>
      <c r="S337" s="180"/>
    </row>
    <row r="338" spans="1:19" s="3" customFormat="1" x14ac:dyDescent="0.2">
      <c r="A338" s="1"/>
      <c r="B338" s="1"/>
      <c r="C338" s="1"/>
      <c r="D338" s="1"/>
      <c r="E338" s="1"/>
      <c r="F338" s="2"/>
      <c r="G338" s="2"/>
      <c r="H338" s="20"/>
      <c r="I338" s="22"/>
      <c r="J338" s="1"/>
      <c r="K338" s="1"/>
      <c r="L338" s="12"/>
      <c r="M338" s="1"/>
      <c r="N338" s="1"/>
      <c r="O338" s="1"/>
      <c r="P338" s="1"/>
      <c r="Q338" s="86"/>
      <c r="R338" s="101"/>
      <c r="S338" s="180"/>
    </row>
    <row r="339" spans="1:19" s="3" customFormat="1" x14ac:dyDescent="0.2">
      <c r="A339" s="1"/>
      <c r="B339" s="1"/>
      <c r="C339" s="1"/>
      <c r="D339" s="1"/>
      <c r="E339" s="1"/>
      <c r="F339" s="2"/>
      <c r="G339" s="2"/>
      <c r="H339" s="20"/>
      <c r="I339" s="22"/>
      <c r="J339" s="1"/>
      <c r="K339" s="1"/>
      <c r="L339" s="12"/>
      <c r="M339" s="1"/>
      <c r="N339" s="1"/>
      <c r="O339" s="1"/>
      <c r="P339" s="1"/>
      <c r="Q339" s="86"/>
      <c r="R339" s="101"/>
      <c r="S339" s="180"/>
    </row>
    <row r="340" spans="1:19" s="3" customFormat="1" x14ac:dyDescent="0.2">
      <c r="A340" s="1"/>
      <c r="B340" s="1"/>
      <c r="C340" s="1"/>
      <c r="D340" s="1"/>
      <c r="E340" s="1"/>
      <c r="F340" s="2"/>
      <c r="G340" s="2"/>
      <c r="H340" s="20"/>
      <c r="I340" s="22"/>
      <c r="J340" s="1"/>
      <c r="K340" s="1"/>
      <c r="L340" s="12"/>
      <c r="M340" s="1"/>
      <c r="N340" s="1"/>
      <c r="O340" s="1"/>
      <c r="P340" s="1"/>
      <c r="Q340" s="86"/>
      <c r="R340" s="101"/>
      <c r="S340" s="180"/>
    </row>
    <row r="341" spans="1:19" s="3" customFormat="1" x14ac:dyDescent="0.2">
      <c r="A341" s="1"/>
      <c r="B341" s="1"/>
      <c r="C341" s="1"/>
      <c r="D341" s="1"/>
      <c r="E341" s="1"/>
      <c r="F341" s="2"/>
      <c r="G341" s="2"/>
      <c r="H341" s="20"/>
      <c r="I341" s="22"/>
      <c r="J341" s="1"/>
      <c r="K341" s="1"/>
      <c r="L341" s="12"/>
      <c r="M341" s="1"/>
      <c r="N341" s="1"/>
      <c r="O341" s="1"/>
      <c r="P341" s="1"/>
      <c r="Q341" s="86"/>
      <c r="R341" s="101"/>
      <c r="S341" s="180"/>
    </row>
    <row r="342" spans="1:19" s="3" customFormat="1" x14ac:dyDescent="0.2">
      <c r="A342" s="1"/>
      <c r="B342" s="1"/>
      <c r="C342" s="1"/>
      <c r="D342" s="1"/>
      <c r="E342" s="1"/>
      <c r="F342" s="2"/>
      <c r="G342" s="2"/>
      <c r="H342" s="20"/>
      <c r="I342" s="22"/>
      <c r="J342" s="1"/>
      <c r="K342" s="1"/>
      <c r="L342" s="12"/>
      <c r="M342" s="1"/>
      <c r="N342" s="1"/>
      <c r="O342" s="1"/>
      <c r="P342" s="1"/>
      <c r="Q342" s="86"/>
      <c r="R342" s="101"/>
      <c r="S342" s="180"/>
    </row>
    <row r="343" spans="1:19" s="3" customFormat="1" x14ac:dyDescent="0.2">
      <c r="A343" s="1"/>
      <c r="B343" s="1"/>
      <c r="C343" s="1"/>
      <c r="D343" s="1"/>
      <c r="E343" s="1"/>
      <c r="F343" s="2"/>
      <c r="G343" s="2"/>
      <c r="H343" s="20"/>
      <c r="I343" s="22"/>
      <c r="J343" s="1"/>
      <c r="K343" s="1"/>
      <c r="L343" s="12"/>
      <c r="M343" s="1"/>
      <c r="N343" s="1"/>
      <c r="O343" s="1"/>
      <c r="P343" s="1"/>
      <c r="Q343" s="86"/>
      <c r="R343" s="101"/>
      <c r="S343" s="180"/>
    </row>
    <row r="344" spans="1:19" s="3" customFormat="1" x14ac:dyDescent="0.2">
      <c r="A344" s="1"/>
      <c r="B344" s="1"/>
      <c r="C344" s="1"/>
      <c r="D344" s="1"/>
      <c r="E344" s="1"/>
      <c r="F344" s="2"/>
      <c r="G344" s="2"/>
      <c r="H344" s="20"/>
      <c r="I344" s="22"/>
      <c r="J344" s="1"/>
      <c r="K344" s="1"/>
      <c r="L344" s="12"/>
      <c r="M344" s="1"/>
      <c r="N344" s="1"/>
      <c r="O344" s="1"/>
      <c r="P344" s="1"/>
      <c r="Q344" s="86"/>
      <c r="R344" s="101"/>
      <c r="S344" s="180"/>
    </row>
    <row r="345" spans="1:19" s="3" customFormat="1" x14ac:dyDescent="0.2">
      <c r="A345" s="1"/>
      <c r="B345" s="1"/>
      <c r="C345" s="1"/>
      <c r="D345" s="1"/>
      <c r="E345" s="1"/>
      <c r="F345" s="2"/>
      <c r="G345" s="2"/>
      <c r="H345" s="20"/>
      <c r="I345" s="22"/>
      <c r="J345" s="1"/>
      <c r="K345" s="1"/>
      <c r="L345" s="12"/>
      <c r="M345" s="1"/>
      <c r="N345" s="1"/>
      <c r="O345" s="1"/>
      <c r="P345" s="1"/>
      <c r="Q345" s="86"/>
      <c r="R345" s="101"/>
      <c r="S345" s="180"/>
    </row>
    <row r="346" spans="1:19" s="3" customFormat="1" x14ac:dyDescent="0.2">
      <c r="A346" s="1"/>
      <c r="B346" s="1"/>
      <c r="C346" s="1"/>
      <c r="D346" s="1"/>
      <c r="E346" s="1"/>
      <c r="F346" s="2"/>
      <c r="G346" s="2"/>
      <c r="H346" s="20"/>
      <c r="I346" s="22"/>
      <c r="J346" s="1"/>
      <c r="K346" s="1"/>
      <c r="L346" s="12"/>
      <c r="M346" s="1"/>
      <c r="N346" s="1"/>
      <c r="O346" s="1"/>
      <c r="P346" s="1"/>
      <c r="Q346" s="86"/>
      <c r="R346" s="101"/>
      <c r="S346" s="180"/>
    </row>
    <row r="347" spans="1:19" s="3" customFormat="1" x14ac:dyDescent="0.2">
      <c r="A347" s="1"/>
      <c r="B347" s="1"/>
      <c r="C347" s="1"/>
      <c r="D347" s="1"/>
      <c r="E347" s="1"/>
      <c r="F347" s="2"/>
      <c r="G347" s="2"/>
      <c r="H347" s="20"/>
      <c r="I347" s="22"/>
      <c r="J347" s="1"/>
      <c r="K347" s="1"/>
      <c r="L347" s="12"/>
      <c r="M347" s="1"/>
      <c r="N347" s="1"/>
      <c r="O347" s="1"/>
      <c r="P347" s="1"/>
      <c r="Q347" s="86"/>
      <c r="R347" s="101"/>
      <c r="S347" s="180"/>
    </row>
    <row r="348" spans="1:19" s="3" customFormat="1" x14ac:dyDescent="0.2">
      <c r="A348" s="1"/>
      <c r="B348" s="1"/>
      <c r="C348" s="1"/>
      <c r="D348" s="1"/>
      <c r="E348" s="1"/>
      <c r="F348" s="2"/>
      <c r="G348" s="2"/>
      <c r="H348" s="20"/>
      <c r="I348" s="22"/>
      <c r="J348" s="1"/>
      <c r="K348" s="1"/>
      <c r="L348" s="12"/>
      <c r="M348" s="1"/>
      <c r="N348" s="1"/>
      <c r="O348" s="1"/>
      <c r="P348" s="1"/>
      <c r="Q348" s="86"/>
      <c r="R348" s="101"/>
      <c r="S348" s="180"/>
    </row>
    <row r="349" spans="1:19" s="3" customFormat="1" x14ac:dyDescent="0.2">
      <c r="A349" s="1"/>
      <c r="B349" s="1"/>
      <c r="C349" s="1"/>
      <c r="D349" s="1"/>
      <c r="E349" s="1"/>
      <c r="F349" s="2"/>
      <c r="G349" s="2"/>
      <c r="H349" s="20"/>
      <c r="I349" s="22"/>
      <c r="J349" s="1"/>
      <c r="K349" s="1"/>
      <c r="L349" s="12"/>
      <c r="M349" s="1"/>
      <c r="N349" s="1"/>
      <c r="O349" s="1"/>
      <c r="P349" s="1"/>
      <c r="Q349" s="86"/>
      <c r="R349" s="101"/>
      <c r="S349" s="180"/>
    </row>
    <row r="350" spans="1:19" s="3" customFormat="1" x14ac:dyDescent="0.2">
      <c r="A350" s="1"/>
      <c r="B350" s="1"/>
      <c r="C350" s="1"/>
      <c r="D350" s="1"/>
      <c r="E350" s="1"/>
      <c r="F350" s="2"/>
      <c r="G350" s="2"/>
      <c r="H350" s="20"/>
      <c r="I350" s="22"/>
      <c r="J350" s="1"/>
      <c r="K350" s="1"/>
      <c r="L350" s="12"/>
      <c r="M350" s="1"/>
      <c r="N350" s="1"/>
      <c r="O350" s="1"/>
      <c r="P350" s="1"/>
      <c r="Q350" s="86"/>
      <c r="R350" s="101"/>
      <c r="S350" s="180"/>
    </row>
    <row r="351" spans="1:19" s="3" customFormat="1" x14ac:dyDescent="0.2">
      <c r="A351" s="1"/>
      <c r="B351" s="1"/>
      <c r="C351" s="1"/>
      <c r="D351" s="1"/>
      <c r="E351" s="1"/>
      <c r="F351" s="2"/>
      <c r="G351" s="2"/>
      <c r="H351" s="20"/>
      <c r="I351" s="22"/>
      <c r="J351" s="1"/>
      <c r="K351" s="1"/>
      <c r="L351" s="12"/>
      <c r="M351" s="1"/>
      <c r="N351" s="1"/>
      <c r="O351" s="1"/>
      <c r="P351" s="1"/>
      <c r="Q351" s="86"/>
      <c r="R351" s="101"/>
      <c r="S351" s="180"/>
    </row>
    <row r="352" spans="1:19" s="3" customFormat="1" x14ac:dyDescent="0.2">
      <c r="A352" s="1"/>
      <c r="B352" s="1"/>
      <c r="C352" s="1"/>
      <c r="D352" s="1"/>
      <c r="E352" s="1"/>
      <c r="F352" s="2"/>
      <c r="G352" s="2"/>
      <c r="H352" s="20"/>
      <c r="I352" s="22"/>
      <c r="J352" s="1"/>
      <c r="K352" s="1"/>
      <c r="L352" s="12"/>
      <c r="M352" s="1"/>
      <c r="N352" s="1"/>
      <c r="O352" s="1"/>
      <c r="P352" s="1"/>
      <c r="Q352" s="86"/>
      <c r="R352" s="101"/>
      <c r="S352" s="180"/>
    </row>
    <row r="353" spans="1:19" s="3" customFormat="1" x14ac:dyDescent="0.2">
      <c r="A353" s="1"/>
      <c r="B353" s="1"/>
      <c r="C353" s="1"/>
      <c r="D353" s="1"/>
      <c r="E353" s="1"/>
      <c r="F353" s="2"/>
      <c r="G353" s="2"/>
      <c r="H353" s="20"/>
      <c r="I353" s="22"/>
      <c r="J353" s="1"/>
      <c r="K353" s="1"/>
      <c r="L353" s="12"/>
      <c r="M353" s="1"/>
      <c r="N353" s="1"/>
      <c r="O353" s="1"/>
      <c r="P353" s="1"/>
      <c r="Q353" s="86"/>
      <c r="R353" s="101"/>
      <c r="S353" s="180"/>
    </row>
    <row r="354" spans="1:19" s="3" customFormat="1" x14ac:dyDescent="0.2">
      <c r="A354" s="1"/>
      <c r="B354" s="1"/>
      <c r="C354" s="1"/>
      <c r="D354" s="1"/>
      <c r="E354" s="1"/>
      <c r="F354" s="2"/>
      <c r="G354" s="2"/>
      <c r="H354" s="20"/>
      <c r="I354" s="22"/>
      <c r="J354" s="1"/>
      <c r="K354" s="1"/>
      <c r="L354" s="12"/>
      <c r="M354" s="1"/>
      <c r="N354" s="1"/>
      <c r="O354" s="1"/>
      <c r="P354" s="1"/>
      <c r="Q354" s="86"/>
      <c r="R354" s="101"/>
      <c r="S354" s="180"/>
    </row>
    <row r="355" spans="1:19" s="3" customFormat="1" x14ac:dyDescent="0.2">
      <c r="A355" s="1"/>
      <c r="B355" s="1"/>
      <c r="C355" s="1"/>
      <c r="D355" s="1"/>
      <c r="E355" s="1"/>
      <c r="F355" s="2"/>
      <c r="G355" s="2"/>
      <c r="H355" s="20"/>
      <c r="I355" s="22"/>
      <c r="J355" s="1"/>
      <c r="K355" s="1"/>
      <c r="L355" s="12"/>
      <c r="M355" s="1"/>
      <c r="N355" s="1"/>
      <c r="O355" s="1"/>
      <c r="P355" s="1"/>
      <c r="Q355" s="86"/>
      <c r="R355" s="101"/>
      <c r="S355" s="180"/>
    </row>
    <row r="356" spans="1:19" s="3" customFormat="1" x14ac:dyDescent="0.2">
      <c r="A356" s="1"/>
      <c r="B356" s="1"/>
      <c r="C356" s="1"/>
      <c r="D356" s="1"/>
      <c r="E356" s="1"/>
      <c r="F356" s="2"/>
      <c r="G356" s="2"/>
      <c r="H356" s="20"/>
      <c r="I356" s="22"/>
      <c r="J356" s="1"/>
      <c r="K356" s="1"/>
      <c r="L356" s="12"/>
      <c r="M356" s="1"/>
      <c r="N356" s="1"/>
      <c r="O356" s="1"/>
      <c r="P356" s="1"/>
      <c r="Q356" s="86"/>
      <c r="R356" s="101"/>
      <c r="S356" s="180"/>
    </row>
    <row r="357" spans="1:19" s="3" customFormat="1" x14ac:dyDescent="0.2">
      <c r="A357" s="1"/>
      <c r="B357" s="1"/>
      <c r="C357" s="1"/>
      <c r="D357" s="1"/>
      <c r="E357" s="1"/>
      <c r="F357" s="2"/>
      <c r="G357" s="2"/>
      <c r="H357" s="20"/>
      <c r="I357" s="22"/>
      <c r="J357" s="1"/>
      <c r="K357" s="1"/>
      <c r="L357" s="12"/>
      <c r="M357" s="1"/>
      <c r="N357" s="1"/>
      <c r="O357" s="1"/>
      <c r="P357" s="1"/>
      <c r="Q357" s="86"/>
      <c r="R357" s="101"/>
      <c r="S357" s="180"/>
    </row>
    <row r="358" spans="1:19" s="3" customFormat="1" x14ac:dyDescent="0.2">
      <c r="A358" s="1"/>
      <c r="B358" s="1"/>
      <c r="C358" s="1"/>
      <c r="D358" s="1"/>
      <c r="E358" s="1"/>
      <c r="F358" s="2"/>
      <c r="G358" s="2"/>
      <c r="H358" s="20"/>
      <c r="I358" s="22"/>
      <c r="J358" s="1"/>
      <c r="K358" s="1"/>
      <c r="L358" s="12"/>
      <c r="M358" s="1"/>
      <c r="N358" s="1"/>
      <c r="O358" s="1"/>
      <c r="P358" s="1"/>
      <c r="Q358" s="86"/>
      <c r="R358" s="101"/>
      <c r="S358" s="180"/>
    </row>
    <row r="359" spans="1:19" s="3" customFormat="1" x14ac:dyDescent="0.2">
      <c r="A359" s="1"/>
      <c r="B359" s="1"/>
      <c r="C359" s="1"/>
      <c r="D359" s="1"/>
      <c r="E359" s="1"/>
      <c r="F359" s="2"/>
      <c r="G359" s="2"/>
      <c r="H359" s="20"/>
      <c r="I359" s="22"/>
      <c r="J359" s="1"/>
      <c r="K359" s="1"/>
      <c r="L359" s="12"/>
      <c r="M359" s="1"/>
      <c r="N359" s="1"/>
      <c r="O359" s="1"/>
      <c r="P359" s="1"/>
      <c r="Q359" s="86"/>
      <c r="R359" s="101"/>
      <c r="S359" s="180"/>
    </row>
    <row r="360" spans="1:19" s="3" customFormat="1" x14ac:dyDescent="0.2">
      <c r="A360" s="1"/>
      <c r="B360" s="1"/>
      <c r="C360" s="1"/>
      <c r="D360" s="1"/>
      <c r="E360" s="1"/>
      <c r="F360" s="2"/>
      <c r="G360" s="2"/>
      <c r="H360" s="20"/>
      <c r="I360" s="22"/>
      <c r="J360" s="1"/>
      <c r="K360" s="1"/>
      <c r="L360" s="12"/>
      <c r="M360" s="1"/>
      <c r="N360" s="1"/>
      <c r="O360" s="1"/>
      <c r="P360" s="1"/>
      <c r="Q360" s="86"/>
      <c r="R360" s="101"/>
      <c r="S360" s="180"/>
    </row>
    <row r="361" spans="1:19" s="3" customFormat="1" x14ac:dyDescent="0.2">
      <c r="A361" s="1"/>
      <c r="B361" s="1"/>
      <c r="C361" s="1"/>
      <c r="D361" s="1"/>
      <c r="E361" s="1"/>
      <c r="F361" s="2"/>
      <c r="G361" s="2"/>
      <c r="H361" s="20"/>
      <c r="I361" s="22"/>
      <c r="J361" s="1"/>
      <c r="K361" s="1"/>
      <c r="L361" s="12"/>
      <c r="M361" s="1"/>
      <c r="N361" s="1"/>
      <c r="O361" s="1"/>
      <c r="P361" s="1"/>
      <c r="Q361" s="86"/>
      <c r="R361" s="101"/>
      <c r="S361" s="180"/>
    </row>
    <row r="362" spans="1:19" s="3" customFormat="1" x14ac:dyDescent="0.2">
      <c r="A362" s="1"/>
      <c r="B362" s="1"/>
      <c r="C362" s="1"/>
      <c r="D362" s="1"/>
      <c r="E362" s="1"/>
      <c r="F362" s="2"/>
      <c r="G362" s="2"/>
      <c r="H362" s="20"/>
      <c r="I362" s="22"/>
      <c r="J362" s="1"/>
      <c r="K362" s="1"/>
      <c r="L362" s="12"/>
      <c r="M362" s="1"/>
      <c r="N362" s="1"/>
      <c r="O362" s="1"/>
      <c r="P362" s="1"/>
      <c r="Q362" s="86"/>
      <c r="R362" s="101"/>
      <c r="S362" s="180"/>
    </row>
    <row r="363" spans="1:19" s="3" customFormat="1" x14ac:dyDescent="0.2">
      <c r="A363" s="1"/>
      <c r="B363" s="1"/>
      <c r="C363" s="1"/>
      <c r="D363" s="1"/>
      <c r="E363" s="1"/>
      <c r="F363" s="2"/>
      <c r="G363" s="2"/>
      <c r="H363" s="20"/>
      <c r="I363" s="22"/>
      <c r="J363" s="1"/>
      <c r="K363" s="1"/>
      <c r="L363" s="12"/>
      <c r="M363" s="1"/>
      <c r="N363" s="1"/>
      <c r="O363" s="1"/>
      <c r="P363" s="1"/>
      <c r="Q363" s="86"/>
      <c r="R363" s="101"/>
      <c r="S363" s="180"/>
    </row>
    <row r="364" spans="1:19" s="3" customFormat="1" x14ac:dyDescent="0.2">
      <c r="A364" s="1"/>
      <c r="B364" s="1"/>
      <c r="C364" s="1"/>
      <c r="D364" s="1"/>
      <c r="E364" s="1"/>
      <c r="F364" s="2"/>
      <c r="G364" s="2"/>
      <c r="H364" s="20"/>
      <c r="I364" s="22"/>
      <c r="J364" s="1"/>
      <c r="K364" s="1"/>
      <c r="L364" s="12"/>
      <c r="M364" s="1"/>
      <c r="N364" s="1"/>
      <c r="O364" s="1"/>
      <c r="P364" s="1"/>
      <c r="Q364" s="86"/>
      <c r="R364" s="101"/>
      <c r="S364" s="180"/>
    </row>
    <row r="365" spans="1:19" s="3" customFormat="1" x14ac:dyDescent="0.2">
      <c r="A365" s="1"/>
      <c r="B365" s="1"/>
      <c r="C365" s="1"/>
      <c r="D365" s="1"/>
      <c r="E365" s="1"/>
      <c r="F365" s="2"/>
      <c r="G365" s="2"/>
      <c r="H365" s="20"/>
      <c r="I365" s="22"/>
      <c r="J365" s="1"/>
      <c r="K365" s="1"/>
      <c r="L365" s="12"/>
      <c r="M365" s="1"/>
      <c r="N365" s="1"/>
      <c r="O365" s="1"/>
      <c r="P365" s="1"/>
      <c r="Q365" s="86"/>
      <c r="R365" s="101"/>
      <c r="S365" s="180"/>
    </row>
    <row r="366" spans="1:19" s="3" customFormat="1" x14ac:dyDescent="0.2">
      <c r="A366" s="1"/>
      <c r="B366" s="1"/>
      <c r="C366" s="1"/>
      <c r="D366" s="1"/>
      <c r="E366" s="1"/>
      <c r="F366" s="2"/>
      <c r="G366" s="2"/>
      <c r="H366" s="20"/>
      <c r="I366" s="22"/>
      <c r="J366" s="1"/>
      <c r="K366" s="1"/>
      <c r="L366" s="12"/>
      <c r="M366" s="1"/>
      <c r="N366" s="1"/>
      <c r="O366" s="1"/>
      <c r="P366" s="1"/>
      <c r="Q366" s="86"/>
      <c r="R366" s="101"/>
      <c r="S366" s="180"/>
    </row>
    <row r="367" spans="1:19" s="3" customFormat="1" x14ac:dyDescent="0.2">
      <c r="A367" s="1"/>
      <c r="B367" s="1"/>
      <c r="C367" s="1"/>
      <c r="D367" s="1"/>
      <c r="E367" s="1"/>
      <c r="F367" s="2"/>
      <c r="G367" s="2"/>
      <c r="H367" s="20"/>
      <c r="I367" s="22"/>
      <c r="J367" s="1"/>
      <c r="K367" s="1"/>
      <c r="L367" s="12"/>
      <c r="M367" s="1"/>
      <c r="N367" s="1"/>
      <c r="O367" s="1"/>
      <c r="P367" s="1"/>
      <c r="Q367" s="86"/>
      <c r="R367" s="101"/>
      <c r="S367" s="180"/>
    </row>
    <row r="368" spans="1:19" s="3" customFormat="1" x14ac:dyDescent="0.2">
      <c r="A368" s="1"/>
      <c r="B368" s="1"/>
      <c r="C368" s="1"/>
      <c r="D368" s="1"/>
      <c r="E368" s="1"/>
      <c r="F368" s="2"/>
      <c r="G368" s="2"/>
      <c r="H368" s="20"/>
      <c r="I368" s="22"/>
      <c r="J368" s="1"/>
      <c r="K368" s="1"/>
      <c r="L368" s="12"/>
      <c r="M368" s="1"/>
      <c r="N368" s="1"/>
      <c r="O368" s="1"/>
      <c r="P368" s="1"/>
      <c r="Q368" s="86"/>
      <c r="R368" s="101"/>
      <c r="S368" s="180"/>
    </row>
    <row r="369" spans="1:19" s="3" customFormat="1" x14ac:dyDescent="0.2">
      <c r="A369" s="1"/>
      <c r="B369" s="1"/>
      <c r="C369" s="1"/>
      <c r="D369" s="1"/>
      <c r="E369" s="1"/>
      <c r="F369" s="2"/>
      <c r="G369" s="2"/>
      <c r="H369" s="20"/>
      <c r="I369" s="22"/>
      <c r="J369" s="1"/>
      <c r="K369" s="1"/>
      <c r="L369" s="12"/>
      <c r="M369" s="1"/>
      <c r="N369" s="1"/>
      <c r="O369" s="1"/>
      <c r="P369" s="1"/>
      <c r="Q369" s="86"/>
      <c r="R369" s="101"/>
      <c r="S369" s="180"/>
    </row>
    <row r="370" spans="1:19" s="3" customFormat="1" x14ac:dyDescent="0.2">
      <c r="A370" s="1"/>
      <c r="B370" s="1"/>
      <c r="C370" s="1"/>
      <c r="D370" s="1"/>
      <c r="E370" s="1"/>
      <c r="F370" s="2"/>
      <c r="G370" s="2"/>
      <c r="H370" s="20"/>
      <c r="I370" s="22"/>
      <c r="J370" s="1"/>
      <c r="K370" s="1"/>
      <c r="L370" s="12"/>
      <c r="M370" s="1"/>
      <c r="N370" s="1"/>
      <c r="O370" s="1"/>
      <c r="P370" s="1"/>
      <c r="Q370" s="86"/>
      <c r="R370" s="101"/>
      <c r="S370" s="180"/>
    </row>
    <row r="371" spans="1:19" s="3" customFormat="1" x14ac:dyDescent="0.2">
      <c r="A371" s="1"/>
      <c r="B371" s="1"/>
      <c r="C371" s="1"/>
      <c r="D371" s="1"/>
      <c r="E371" s="1"/>
      <c r="F371" s="2"/>
      <c r="G371" s="2"/>
      <c r="H371" s="20"/>
      <c r="I371" s="22"/>
      <c r="J371" s="1"/>
      <c r="K371" s="1"/>
      <c r="L371" s="12"/>
      <c r="M371" s="1"/>
      <c r="N371" s="1"/>
      <c r="O371" s="1"/>
      <c r="P371" s="1"/>
      <c r="Q371" s="86"/>
      <c r="R371" s="101"/>
      <c r="S371" s="180"/>
    </row>
    <row r="372" spans="1:19" s="3" customFormat="1" x14ac:dyDescent="0.2">
      <c r="A372" s="1"/>
      <c r="B372" s="1"/>
      <c r="C372" s="1"/>
      <c r="D372" s="1"/>
      <c r="E372" s="1"/>
      <c r="F372" s="2"/>
      <c r="G372" s="2"/>
      <c r="H372" s="20"/>
      <c r="I372" s="22"/>
      <c r="J372" s="1"/>
      <c r="K372" s="1"/>
      <c r="L372" s="12"/>
      <c r="M372" s="1"/>
      <c r="N372" s="1"/>
      <c r="O372" s="1"/>
      <c r="P372" s="1"/>
      <c r="Q372" s="86"/>
      <c r="R372" s="101"/>
      <c r="S372" s="180"/>
    </row>
    <row r="373" spans="1:19" s="3" customFormat="1" x14ac:dyDescent="0.2">
      <c r="A373" s="1"/>
      <c r="B373" s="1"/>
      <c r="C373" s="1"/>
      <c r="D373" s="1"/>
      <c r="E373" s="1"/>
      <c r="F373" s="2"/>
      <c r="G373" s="2"/>
      <c r="H373" s="20"/>
      <c r="I373" s="22"/>
      <c r="J373" s="1"/>
      <c r="K373" s="1"/>
      <c r="L373" s="12"/>
      <c r="M373" s="1"/>
      <c r="N373" s="1"/>
      <c r="O373" s="1"/>
      <c r="P373" s="1"/>
      <c r="Q373" s="86"/>
      <c r="R373" s="101"/>
      <c r="S373" s="180"/>
    </row>
    <row r="374" spans="1:19" s="3" customFormat="1" x14ac:dyDescent="0.2">
      <c r="A374" s="1"/>
      <c r="B374" s="1"/>
      <c r="C374" s="1"/>
      <c r="D374" s="1"/>
      <c r="E374" s="1"/>
      <c r="F374" s="2"/>
      <c r="G374" s="2"/>
      <c r="H374" s="20"/>
      <c r="I374" s="22"/>
      <c r="J374" s="1"/>
      <c r="K374" s="1"/>
      <c r="L374" s="12"/>
      <c r="M374" s="1"/>
      <c r="N374" s="1"/>
      <c r="O374" s="1"/>
      <c r="P374" s="1"/>
      <c r="Q374" s="86"/>
      <c r="R374" s="101"/>
      <c r="S374" s="180"/>
    </row>
    <row r="375" spans="1:19" s="3" customFormat="1" x14ac:dyDescent="0.2">
      <c r="A375" s="1"/>
      <c r="B375" s="1"/>
      <c r="C375" s="1"/>
      <c r="D375" s="1"/>
      <c r="E375" s="1"/>
      <c r="F375" s="2"/>
      <c r="G375" s="2"/>
      <c r="H375" s="20"/>
      <c r="I375" s="22"/>
      <c r="J375" s="1"/>
      <c r="K375" s="1"/>
      <c r="L375" s="12"/>
      <c r="M375" s="1"/>
      <c r="N375" s="1"/>
      <c r="O375" s="1"/>
      <c r="P375" s="1"/>
      <c r="Q375" s="86"/>
      <c r="R375" s="101"/>
      <c r="S375" s="180"/>
    </row>
    <row r="376" spans="1:19" s="3" customFormat="1" x14ac:dyDescent="0.2">
      <c r="A376" s="1"/>
      <c r="B376" s="1"/>
      <c r="C376" s="1"/>
      <c r="D376" s="1"/>
      <c r="E376" s="1"/>
      <c r="F376" s="2"/>
      <c r="G376" s="2"/>
      <c r="H376" s="20"/>
      <c r="I376" s="22"/>
      <c r="J376" s="1"/>
      <c r="K376" s="1"/>
      <c r="L376" s="12"/>
      <c r="M376" s="1"/>
      <c r="N376" s="1"/>
      <c r="O376" s="1"/>
      <c r="P376" s="1"/>
      <c r="Q376" s="86"/>
      <c r="R376" s="101"/>
      <c r="S376" s="180"/>
    </row>
    <row r="377" spans="1:19" s="3" customFormat="1" x14ac:dyDescent="0.2">
      <c r="A377" s="1"/>
      <c r="B377" s="1"/>
      <c r="C377" s="1"/>
      <c r="D377" s="1"/>
      <c r="E377" s="1"/>
      <c r="F377" s="2"/>
      <c r="G377" s="2"/>
      <c r="H377" s="20"/>
      <c r="I377" s="22"/>
      <c r="J377" s="1"/>
      <c r="K377" s="1"/>
      <c r="L377" s="12"/>
      <c r="M377" s="1"/>
      <c r="N377" s="1"/>
      <c r="O377" s="1"/>
      <c r="P377" s="1"/>
      <c r="Q377" s="86"/>
      <c r="R377" s="101"/>
      <c r="S377" s="180"/>
    </row>
    <row r="378" spans="1:19" s="3" customFormat="1" x14ac:dyDescent="0.2">
      <c r="A378" s="1"/>
      <c r="B378" s="1"/>
      <c r="C378" s="1"/>
      <c r="D378" s="1"/>
      <c r="E378" s="1"/>
      <c r="F378" s="2"/>
      <c r="G378" s="2"/>
      <c r="H378" s="20"/>
      <c r="I378" s="22"/>
      <c r="J378" s="1"/>
      <c r="K378" s="1"/>
      <c r="L378" s="12"/>
      <c r="M378" s="1"/>
      <c r="N378" s="1"/>
      <c r="O378" s="1"/>
      <c r="P378" s="1"/>
      <c r="Q378" s="86"/>
      <c r="R378" s="101"/>
      <c r="S378" s="180"/>
    </row>
    <row r="379" spans="1:19" s="3" customFormat="1" x14ac:dyDescent="0.2">
      <c r="A379" s="1"/>
      <c r="B379" s="1"/>
      <c r="C379" s="1"/>
      <c r="D379" s="1"/>
      <c r="E379" s="1"/>
      <c r="F379" s="2"/>
      <c r="G379" s="2"/>
      <c r="H379" s="20"/>
      <c r="I379" s="22"/>
      <c r="J379" s="1"/>
      <c r="K379" s="1"/>
      <c r="L379" s="12"/>
      <c r="M379" s="1"/>
      <c r="N379" s="1"/>
      <c r="O379" s="1"/>
      <c r="P379" s="1"/>
      <c r="Q379" s="86"/>
      <c r="R379" s="101"/>
      <c r="S379" s="180"/>
    </row>
    <row r="380" spans="1:19" s="3" customFormat="1" x14ac:dyDescent="0.2">
      <c r="A380" s="1"/>
      <c r="B380" s="1"/>
      <c r="C380" s="1"/>
      <c r="D380" s="1"/>
      <c r="E380" s="1"/>
      <c r="F380" s="2"/>
      <c r="G380" s="2"/>
      <c r="H380" s="20"/>
      <c r="I380" s="22"/>
      <c r="J380" s="1"/>
      <c r="K380" s="1"/>
      <c r="L380" s="12"/>
      <c r="M380" s="1"/>
      <c r="N380" s="1"/>
      <c r="O380" s="1"/>
      <c r="P380" s="1"/>
      <c r="Q380" s="86"/>
      <c r="R380" s="101"/>
      <c r="S380" s="180"/>
    </row>
    <row r="381" spans="1:19" s="3" customFormat="1" x14ac:dyDescent="0.2">
      <c r="A381" s="1"/>
      <c r="B381" s="1"/>
      <c r="C381" s="1"/>
      <c r="D381" s="1"/>
      <c r="E381" s="1"/>
      <c r="F381" s="2"/>
      <c r="G381" s="2"/>
      <c r="H381" s="20"/>
      <c r="I381" s="22"/>
      <c r="J381" s="1"/>
      <c r="K381" s="1"/>
      <c r="L381" s="12"/>
      <c r="M381" s="1"/>
      <c r="N381" s="1"/>
      <c r="O381" s="1"/>
      <c r="P381" s="1"/>
      <c r="Q381" s="86"/>
      <c r="R381" s="101"/>
      <c r="S381" s="180"/>
    </row>
    <row r="382" spans="1:19" s="3" customFormat="1" x14ac:dyDescent="0.2">
      <c r="A382" s="1"/>
      <c r="B382" s="1"/>
      <c r="C382" s="1"/>
      <c r="D382" s="1"/>
      <c r="E382" s="1"/>
      <c r="F382" s="2"/>
      <c r="G382" s="2"/>
      <c r="H382" s="20"/>
      <c r="I382" s="22"/>
      <c r="J382" s="1"/>
      <c r="K382" s="1"/>
      <c r="L382" s="12"/>
      <c r="M382" s="1"/>
      <c r="N382" s="1"/>
      <c r="O382" s="1"/>
      <c r="P382" s="1"/>
      <c r="Q382" s="86"/>
      <c r="R382" s="101"/>
      <c r="S382" s="180"/>
    </row>
    <row r="383" spans="1:19" s="3" customFormat="1" x14ac:dyDescent="0.2">
      <c r="A383" s="1"/>
      <c r="B383" s="1"/>
      <c r="C383" s="1"/>
      <c r="D383" s="1"/>
      <c r="E383" s="1"/>
      <c r="F383" s="2"/>
      <c r="G383" s="2"/>
      <c r="H383" s="20"/>
      <c r="I383" s="22"/>
      <c r="J383" s="1"/>
      <c r="K383" s="1"/>
      <c r="L383" s="12"/>
      <c r="M383" s="1"/>
      <c r="N383" s="1"/>
      <c r="O383" s="1"/>
      <c r="P383" s="1"/>
      <c r="Q383" s="86"/>
      <c r="R383" s="101"/>
      <c r="S383" s="180"/>
    </row>
    <row r="384" spans="1:19" s="3" customFormat="1" x14ac:dyDescent="0.2">
      <c r="A384" s="1"/>
      <c r="B384" s="1"/>
      <c r="C384" s="1"/>
      <c r="D384" s="1"/>
      <c r="E384" s="1"/>
      <c r="F384" s="2"/>
      <c r="G384" s="2"/>
      <c r="H384" s="20"/>
      <c r="I384" s="22"/>
      <c r="J384" s="1"/>
      <c r="K384" s="1"/>
      <c r="L384" s="12"/>
      <c r="M384" s="1"/>
      <c r="N384" s="1"/>
      <c r="O384" s="1"/>
      <c r="P384" s="1"/>
      <c r="Q384" s="86"/>
      <c r="R384" s="101"/>
      <c r="S384" s="180"/>
    </row>
    <row r="385" spans="1:19" s="3" customFormat="1" x14ac:dyDescent="0.2">
      <c r="A385" s="1"/>
      <c r="B385" s="1"/>
      <c r="C385" s="1"/>
      <c r="D385" s="1"/>
      <c r="E385" s="1"/>
      <c r="F385" s="2"/>
      <c r="G385" s="2"/>
      <c r="H385" s="20"/>
      <c r="I385" s="22"/>
      <c r="J385" s="1"/>
      <c r="K385" s="1"/>
      <c r="L385" s="12"/>
      <c r="M385" s="1"/>
      <c r="N385" s="1"/>
      <c r="O385" s="1"/>
      <c r="P385" s="1"/>
      <c r="Q385" s="86"/>
      <c r="R385" s="101"/>
      <c r="S385" s="180"/>
    </row>
    <row r="386" spans="1:19" s="3" customFormat="1" x14ac:dyDescent="0.2">
      <c r="A386" s="1"/>
      <c r="B386" s="1"/>
      <c r="C386" s="1"/>
      <c r="D386" s="1"/>
      <c r="E386" s="1"/>
      <c r="F386" s="2"/>
      <c r="G386" s="2"/>
      <c r="H386" s="20"/>
      <c r="I386" s="22"/>
      <c r="J386" s="1"/>
      <c r="K386" s="1"/>
      <c r="L386" s="12"/>
      <c r="M386" s="1"/>
      <c r="N386" s="1"/>
      <c r="O386" s="1"/>
      <c r="P386" s="1"/>
      <c r="Q386" s="86"/>
      <c r="R386" s="101"/>
      <c r="S386" s="180"/>
    </row>
    <row r="387" spans="1:19" s="3" customFormat="1" x14ac:dyDescent="0.2">
      <c r="A387" s="1"/>
      <c r="B387" s="1"/>
      <c r="C387" s="1"/>
      <c r="D387" s="1"/>
      <c r="E387" s="1"/>
      <c r="F387" s="2"/>
      <c r="G387" s="2"/>
      <c r="H387" s="20"/>
      <c r="I387" s="22"/>
      <c r="J387" s="1"/>
      <c r="K387" s="1"/>
      <c r="L387" s="12"/>
      <c r="M387" s="1"/>
      <c r="N387" s="1"/>
      <c r="O387" s="1"/>
      <c r="P387" s="1"/>
      <c r="Q387" s="86"/>
      <c r="R387" s="101"/>
      <c r="S387" s="180"/>
    </row>
    <row r="388" spans="1:19" s="3" customFormat="1" x14ac:dyDescent="0.2">
      <c r="A388" s="1"/>
      <c r="B388" s="1"/>
      <c r="C388" s="1"/>
      <c r="D388" s="1"/>
      <c r="E388" s="1"/>
      <c r="F388" s="2"/>
      <c r="G388" s="2"/>
      <c r="H388" s="20"/>
      <c r="I388" s="22"/>
      <c r="J388" s="1"/>
      <c r="K388" s="1"/>
      <c r="L388" s="12"/>
      <c r="M388" s="1"/>
      <c r="N388" s="1"/>
      <c r="O388" s="1"/>
      <c r="P388" s="1"/>
      <c r="Q388" s="86"/>
      <c r="R388" s="101"/>
      <c r="S388" s="180"/>
    </row>
    <row r="389" spans="1:19" s="3" customFormat="1" x14ac:dyDescent="0.2">
      <c r="A389" s="1"/>
      <c r="B389" s="1"/>
      <c r="C389" s="1"/>
      <c r="D389" s="1"/>
      <c r="E389" s="1"/>
      <c r="F389" s="2"/>
      <c r="G389" s="2"/>
      <c r="H389" s="20"/>
      <c r="I389" s="22"/>
      <c r="J389" s="1"/>
      <c r="K389" s="1"/>
      <c r="L389" s="12"/>
      <c r="M389" s="1"/>
      <c r="N389" s="1"/>
      <c r="O389" s="1"/>
      <c r="P389" s="1"/>
      <c r="Q389" s="86"/>
      <c r="R389" s="101"/>
      <c r="S389" s="180"/>
    </row>
    <row r="390" spans="1:19" s="3" customFormat="1" x14ac:dyDescent="0.2">
      <c r="A390" s="1"/>
      <c r="B390" s="1"/>
      <c r="C390" s="1"/>
      <c r="D390" s="1"/>
      <c r="E390" s="1"/>
      <c r="F390" s="2"/>
      <c r="G390" s="2"/>
      <c r="H390" s="20"/>
      <c r="I390" s="22"/>
      <c r="J390" s="1"/>
      <c r="K390" s="1"/>
      <c r="L390" s="12"/>
      <c r="M390" s="1"/>
      <c r="N390" s="1"/>
      <c r="O390" s="1"/>
      <c r="P390" s="1"/>
      <c r="Q390" s="86"/>
      <c r="R390" s="101"/>
      <c r="S390" s="180"/>
    </row>
    <row r="391" spans="1:19" s="3" customFormat="1" x14ac:dyDescent="0.2">
      <c r="A391" s="1"/>
      <c r="B391" s="1"/>
      <c r="C391" s="1"/>
      <c r="D391" s="1"/>
      <c r="E391" s="1"/>
      <c r="F391" s="2"/>
      <c r="G391" s="2"/>
      <c r="H391" s="20"/>
      <c r="I391" s="22"/>
      <c r="J391" s="1"/>
      <c r="K391" s="1"/>
      <c r="L391" s="12"/>
      <c r="M391" s="1"/>
      <c r="N391" s="1"/>
      <c r="O391" s="1"/>
      <c r="P391" s="1"/>
      <c r="Q391" s="86"/>
      <c r="R391" s="101"/>
      <c r="S391" s="180"/>
    </row>
    <row r="392" spans="1:19" s="3" customFormat="1" x14ac:dyDescent="0.2">
      <c r="A392" s="1"/>
      <c r="B392" s="1"/>
      <c r="C392" s="1"/>
      <c r="D392" s="1"/>
      <c r="E392" s="1"/>
      <c r="F392" s="2"/>
      <c r="G392" s="2"/>
      <c r="H392" s="20"/>
      <c r="I392" s="22"/>
      <c r="J392" s="1"/>
      <c r="K392" s="1"/>
      <c r="L392" s="12"/>
      <c r="M392" s="1"/>
      <c r="N392" s="1"/>
      <c r="O392" s="1"/>
      <c r="P392" s="1"/>
      <c r="Q392" s="86"/>
      <c r="R392" s="101"/>
      <c r="S392" s="180"/>
    </row>
    <row r="393" spans="1:19" s="3" customFormat="1" x14ac:dyDescent="0.2">
      <c r="A393" s="1"/>
      <c r="B393" s="1"/>
      <c r="C393" s="1"/>
      <c r="D393" s="1"/>
      <c r="E393" s="1"/>
      <c r="F393" s="2"/>
      <c r="G393" s="2"/>
      <c r="H393" s="20"/>
      <c r="I393" s="22"/>
      <c r="J393" s="1"/>
      <c r="K393" s="1"/>
      <c r="L393" s="12"/>
      <c r="M393" s="1"/>
      <c r="N393" s="1"/>
      <c r="O393" s="1"/>
      <c r="P393" s="1"/>
      <c r="Q393" s="86"/>
      <c r="R393" s="101"/>
      <c r="S393" s="180"/>
    </row>
    <row r="394" spans="1:19" s="3" customFormat="1" x14ac:dyDescent="0.2">
      <c r="A394" s="1"/>
      <c r="B394" s="1"/>
      <c r="C394" s="1"/>
      <c r="D394" s="1"/>
      <c r="E394" s="1"/>
      <c r="F394" s="2"/>
      <c r="G394" s="2"/>
      <c r="H394" s="20"/>
      <c r="I394" s="22"/>
      <c r="J394" s="1"/>
      <c r="K394" s="1"/>
      <c r="L394" s="12"/>
      <c r="M394" s="1"/>
      <c r="N394" s="1"/>
      <c r="O394" s="1"/>
      <c r="P394" s="1"/>
      <c r="Q394" s="86"/>
      <c r="R394" s="101"/>
      <c r="S394" s="180"/>
    </row>
    <row r="395" spans="1:19" s="3" customFormat="1" x14ac:dyDescent="0.2">
      <c r="A395" s="1"/>
      <c r="B395" s="1"/>
      <c r="C395" s="1"/>
      <c r="D395" s="1"/>
      <c r="E395" s="1"/>
      <c r="F395" s="2"/>
      <c r="G395" s="2"/>
      <c r="H395" s="20"/>
      <c r="I395" s="22"/>
      <c r="J395" s="1"/>
      <c r="K395" s="1"/>
      <c r="L395" s="12"/>
      <c r="M395" s="1"/>
      <c r="N395" s="1"/>
      <c r="O395" s="1"/>
      <c r="P395" s="1"/>
      <c r="Q395" s="86"/>
      <c r="R395" s="101"/>
      <c r="S395" s="180"/>
    </row>
    <row r="396" spans="1:19" s="3" customFormat="1" x14ac:dyDescent="0.2">
      <c r="A396" s="1"/>
      <c r="B396" s="1"/>
      <c r="C396" s="1"/>
      <c r="D396" s="1"/>
      <c r="E396" s="1"/>
      <c r="F396" s="2"/>
      <c r="G396" s="2"/>
      <c r="H396" s="20"/>
      <c r="I396" s="22"/>
      <c r="J396" s="1"/>
      <c r="K396" s="1"/>
      <c r="L396" s="12"/>
      <c r="M396" s="1"/>
      <c r="N396" s="1"/>
      <c r="O396" s="1"/>
      <c r="P396" s="1"/>
      <c r="Q396" s="86"/>
      <c r="R396" s="101"/>
      <c r="S396" s="180"/>
    </row>
    <row r="397" spans="1:19" s="3" customFormat="1" x14ac:dyDescent="0.2">
      <c r="A397" s="1"/>
      <c r="B397" s="1"/>
      <c r="C397" s="1"/>
      <c r="D397" s="1"/>
      <c r="E397" s="1"/>
      <c r="F397" s="2"/>
      <c r="G397" s="2"/>
      <c r="H397" s="20"/>
      <c r="I397" s="22"/>
      <c r="J397" s="1"/>
      <c r="K397" s="1"/>
      <c r="L397" s="12"/>
      <c r="M397" s="1"/>
      <c r="N397" s="1"/>
      <c r="O397" s="1"/>
      <c r="P397" s="1"/>
      <c r="Q397" s="86"/>
      <c r="R397" s="101"/>
      <c r="S397" s="180"/>
    </row>
    <row r="398" spans="1:19" s="3" customFormat="1" x14ac:dyDescent="0.2">
      <c r="A398" s="1"/>
      <c r="B398" s="1"/>
      <c r="C398" s="1"/>
      <c r="D398" s="1"/>
      <c r="E398" s="1"/>
      <c r="F398" s="2"/>
      <c r="G398" s="2"/>
      <c r="H398" s="20"/>
      <c r="I398" s="22"/>
      <c r="J398" s="1"/>
      <c r="K398" s="1"/>
      <c r="L398" s="12"/>
      <c r="M398" s="1"/>
      <c r="N398" s="1"/>
      <c r="O398" s="1"/>
      <c r="P398" s="1"/>
      <c r="Q398" s="86"/>
      <c r="R398" s="101"/>
      <c r="S398" s="180"/>
    </row>
    <row r="399" spans="1:19" s="3" customFormat="1" x14ac:dyDescent="0.2">
      <c r="A399" s="1"/>
      <c r="B399" s="1"/>
      <c r="C399" s="1"/>
      <c r="D399" s="1"/>
      <c r="E399" s="1"/>
      <c r="F399" s="2"/>
      <c r="G399" s="2"/>
      <c r="H399" s="20"/>
      <c r="I399" s="22"/>
      <c r="J399" s="1"/>
      <c r="K399" s="1"/>
      <c r="L399" s="12"/>
      <c r="M399" s="1"/>
      <c r="N399" s="1"/>
      <c r="O399" s="1"/>
      <c r="P399" s="1"/>
      <c r="Q399" s="86"/>
      <c r="R399" s="101"/>
      <c r="S399" s="180"/>
    </row>
    <row r="400" spans="1:19" s="3" customFormat="1" x14ac:dyDescent="0.2">
      <c r="A400" s="1"/>
      <c r="B400" s="1"/>
      <c r="C400" s="1"/>
      <c r="D400" s="1"/>
      <c r="E400" s="1"/>
      <c r="F400" s="2"/>
      <c r="G400" s="2"/>
      <c r="H400" s="20"/>
      <c r="I400" s="22"/>
      <c r="J400" s="1"/>
      <c r="K400" s="1"/>
      <c r="L400" s="12"/>
      <c r="M400" s="1"/>
      <c r="N400" s="1"/>
      <c r="O400" s="1"/>
      <c r="P400" s="1"/>
      <c r="Q400" s="86"/>
      <c r="R400" s="101"/>
      <c r="S400" s="180"/>
    </row>
    <row r="401" spans="1:19" s="3" customFormat="1" x14ac:dyDescent="0.2">
      <c r="A401" s="1"/>
      <c r="B401" s="1"/>
      <c r="C401" s="1"/>
      <c r="D401" s="1"/>
      <c r="E401" s="1"/>
      <c r="F401" s="2"/>
      <c r="G401" s="2"/>
      <c r="H401" s="20"/>
      <c r="I401" s="22"/>
      <c r="J401" s="1"/>
      <c r="K401" s="1"/>
      <c r="L401" s="12"/>
      <c r="M401" s="1"/>
      <c r="N401" s="1"/>
      <c r="O401" s="1"/>
      <c r="P401" s="1"/>
      <c r="Q401" s="86"/>
      <c r="R401" s="101"/>
      <c r="S401" s="180"/>
    </row>
    <row r="402" spans="1:19" s="3" customFormat="1" x14ac:dyDescent="0.2">
      <c r="A402" s="1"/>
      <c r="B402" s="1"/>
      <c r="C402" s="1"/>
      <c r="D402" s="1"/>
      <c r="E402" s="1"/>
      <c r="F402" s="2"/>
      <c r="G402" s="2"/>
      <c r="H402" s="20"/>
      <c r="I402" s="22"/>
      <c r="J402" s="1"/>
      <c r="K402" s="1"/>
      <c r="L402" s="12"/>
      <c r="M402" s="1"/>
      <c r="N402" s="1"/>
      <c r="O402" s="1"/>
      <c r="P402" s="1"/>
      <c r="Q402" s="86"/>
      <c r="R402" s="101"/>
      <c r="S402" s="180"/>
    </row>
    <row r="403" spans="1:19" s="3" customFormat="1" x14ac:dyDescent="0.2">
      <c r="A403" s="1"/>
      <c r="B403" s="1"/>
      <c r="C403" s="1"/>
      <c r="D403" s="1"/>
      <c r="E403" s="1"/>
      <c r="F403" s="2"/>
      <c r="G403" s="2"/>
      <c r="H403" s="20"/>
      <c r="I403" s="22"/>
      <c r="J403" s="1"/>
      <c r="K403" s="1"/>
      <c r="L403" s="12"/>
      <c r="M403" s="1"/>
      <c r="N403" s="1"/>
      <c r="O403" s="1"/>
      <c r="P403" s="1"/>
      <c r="Q403" s="86"/>
      <c r="R403" s="101"/>
      <c r="S403" s="180"/>
    </row>
    <row r="404" spans="1:19" s="3" customFormat="1" x14ac:dyDescent="0.2">
      <c r="A404" s="1"/>
      <c r="B404" s="1"/>
      <c r="C404" s="1"/>
      <c r="D404" s="1"/>
      <c r="E404" s="1"/>
      <c r="F404" s="2"/>
      <c r="G404" s="2"/>
      <c r="H404" s="20"/>
      <c r="I404" s="22"/>
      <c r="J404" s="1"/>
      <c r="K404" s="1"/>
      <c r="L404" s="12"/>
      <c r="M404" s="1"/>
      <c r="N404" s="1"/>
      <c r="O404" s="1"/>
      <c r="P404" s="1"/>
      <c r="Q404" s="86"/>
      <c r="R404" s="101"/>
      <c r="S404" s="180"/>
    </row>
    <row r="405" spans="1:19" s="3" customFormat="1" x14ac:dyDescent="0.2">
      <c r="A405" s="1"/>
      <c r="B405" s="1"/>
      <c r="C405" s="1"/>
      <c r="D405" s="1"/>
      <c r="E405" s="1"/>
      <c r="F405" s="2"/>
      <c r="G405" s="2"/>
      <c r="H405" s="20"/>
      <c r="I405" s="22"/>
      <c r="J405" s="1"/>
      <c r="K405" s="1"/>
      <c r="L405" s="12"/>
      <c r="M405" s="1"/>
      <c r="N405" s="1"/>
      <c r="O405" s="1"/>
      <c r="P405" s="1"/>
      <c r="Q405" s="86"/>
      <c r="R405" s="101"/>
      <c r="S405" s="180"/>
    </row>
    <row r="406" spans="1:19" s="3" customFormat="1" x14ac:dyDescent="0.2">
      <c r="A406" s="1"/>
      <c r="B406" s="1"/>
      <c r="C406" s="1"/>
      <c r="D406" s="1"/>
      <c r="E406" s="1"/>
      <c r="F406" s="2"/>
      <c r="G406" s="2"/>
      <c r="H406" s="20"/>
      <c r="I406" s="22"/>
      <c r="J406" s="1"/>
      <c r="K406" s="1"/>
      <c r="L406" s="12"/>
      <c r="M406" s="1"/>
      <c r="N406" s="1"/>
      <c r="O406" s="1"/>
      <c r="P406" s="1"/>
      <c r="Q406" s="86"/>
      <c r="R406" s="101"/>
      <c r="S406" s="180"/>
    </row>
    <row r="407" spans="1:19" s="3" customFormat="1" x14ac:dyDescent="0.2">
      <c r="A407" s="1"/>
      <c r="B407" s="1"/>
      <c r="C407" s="1"/>
      <c r="D407" s="1"/>
      <c r="E407" s="1"/>
      <c r="F407" s="2"/>
      <c r="G407" s="2"/>
      <c r="H407" s="20"/>
      <c r="I407" s="22"/>
      <c r="J407" s="1"/>
      <c r="K407" s="1"/>
      <c r="L407" s="12"/>
      <c r="M407" s="1"/>
      <c r="N407" s="1"/>
      <c r="O407" s="1"/>
      <c r="P407" s="1"/>
      <c r="Q407" s="86"/>
      <c r="R407" s="101"/>
      <c r="S407" s="180"/>
    </row>
    <row r="408" spans="1:19" s="3" customFormat="1" x14ac:dyDescent="0.2">
      <c r="A408" s="1"/>
      <c r="B408" s="1"/>
      <c r="C408" s="1"/>
      <c r="D408" s="1"/>
      <c r="E408" s="1"/>
      <c r="F408" s="2"/>
      <c r="G408" s="2"/>
      <c r="H408" s="20"/>
      <c r="I408" s="22"/>
      <c r="J408" s="1"/>
      <c r="K408" s="1"/>
      <c r="L408" s="12"/>
      <c r="M408" s="1"/>
      <c r="N408" s="1"/>
      <c r="O408" s="1"/>
      <c r="P408" s="1"/>
      <c r="Q408" s="86"/>
      <c r="R408" s="101"/>
      <c r="S408" s="180"/>
    </row>
    <row r="409" spans="1:19" s="3" customFormat="1" x14ac:dyDescent="0.2">
      <c r="A409" s="1"/>
      <c r="B409" s="1"/>
      <c r="C409" s="1"/>
      <c r="D409" s="1"/>
      <c r="E409" s="1"/>
      <c r="F409" s="2"/>
      <c r="G409" s="2"/>
      <c r="H409" s="20"/>
      <c r="I409" s="22"/>
      <c r="J409" s="1"/>
      <c r="K409" s="1"/>
      <c r="L409" s="12"/>
      <c r="M409" s="1"/>
      <c r="N409" s="1"/>
      <c r="O409" s="1"/>
      <c r="P409" s="1"/>
      <c r="Q409" s="86"/>
      <c r="R409" s="101"/>
      <c r="S409" s="180"/>
    </row>
    <row r="410" spans="1:19" s="3" customFormat="1" x14ac:dyDescent="0.2">
      <c r="A410" s="1"/>
      <c r="B410" s="1"/>
      <c r="C410" s="1"/>
      <c r="D410" s="1"/>
      <c r="E410" s="1"/>
      <c r="F410" s="2"/>
      <c r="G410" s="2"/>
      <c r="H410" s="20"/>
      <c r="I410" s="22"/>
      <c r="J410" s="1"/>
      <c r="K410" s="1"/>
      <c r="L410" s="12"/>
      <c r="M410" s="1"/>
      <c r="N410" s="1"/>
      <c r="O410" s="1"/>
      <c r="P410" s="1"/>
      <c r="Q410" s="86"/>
      <c r="R410" s="101"/>
      <c r="S410" s="180"/>
    </row>
    <row r="411" spans="1:19" s="3" customFormat="1" x14ac:dyDescent="0.2">
      <c r="A411" s="1"/>
      <c r="B411" s="1"/>
      <c r="C411" s="1"/>
      <c r="D411" s="1"/>
      <c r="E411" s="1"/>
      <c r="F411" s="2"/>
      <c r="G411" s="2"/>
      <c r="H411" s="20"/>
      <c r="I411" s="22"/>
      <c r="J411" s="1"/>
      <c r="K411" s="1"/>
      <c r="L411" s="12"/>
      <c r="M411" s="1"/>
      <c r="N411" s="1"/>
      <c r="O411" s="1"/>
      <c r="P411" s="1"/>
      <c r="Q411" s="86"/>
      <c r="R411" s="101"/>
      <c r="S411" s="180"/>
    </row>
    <row r="412" spans="1:19" s="3" customFormat="1" x14ac:dyDescent="0.2">
      <c r="A412" s="1"/>
      <c r="B412" s="1"/>
      <c r="C412" s="1"/>
      <c r="D412" s="1"/>
      <c r="E412" s="1"/>
      <c r="F412" s="2"/>
      <c r="G412" s="2"/>
      <c r="H412" s="20"/>
      <c r="I412" s="22"/>
      <c r="J412" s="1"/>
      <c r="K412" s="1"/>
      <c r="L412" s="12"/>
      <c r="M412" s="1"/>
      <c r="N412" s="1"/>
      <c r="O412" s="1"/>
      <c r="P412" s="1"/>
      <c r="Q412" s="86"/>
      <c r="R412" s="101"/>
      <c r="S412" s="180"/>
    </row>
    <row r="413" spans="1:19" s="3" customFormat="1" x14ac:dyDescent="0.2">
      <c r="A413" s="1"/>
      <c r="B413" s="1"/>
      <c r="C413" s="1"/>
      <c r="D413" s="1"/>
      <c r="E413" s="1"/>
      <c r="F413" s="2"/>
      <c r="G413" s="2"/>
      <c r="H413" s="20"/>
      <c r="I413" s="22"/>
      <c r="J413" s="1"/>
      <c r="K413" s="1"/>
      <c r="L413" s="12"/>
      <c r="M413" s="1"/>
      <c r="N413" s="1"/>
      <c r="O413" s="1"/>
      <c r="P413" s="1"/>
      <c r="Q413" s="86"/>
      <c r="R413" s="101"/>
      <c r="S413" s="180"/>
    </row>
    <row r="414" spans="1:19" s="3" customFormat="1" x14ac:dyDescent="0.2">
      <c r="A414" s="1"/>
      <c r="B414" s="1"/>
      <c r="C414" s="1"/>
      <c r="D414" s="1"/>
      <c r="E414" s="1"/>
      <c r="F414" s="2"/>
      <c r="G414" s="2"/>
      <c r="H414" s="20"/>
      <c r="I414" s="22"/>
      <c r="J414" s="1"/>
      <c r="K414" s="1"/>
      <c r="L414" s="12"/>
      <c r="M414" s="1"/>
      <c r="N414" s="1"/>
      <c r="O414" s="1"/>
      <c r="P414" s="1"/>
      <c r="Q414" s="86"/>
      <c r="R414" s="101"/>
      <c r="S414" s="180"/>
    </row>
    <row r="415" spans="1:19" s="3" customFormat="1" x14ac:dyDescent="0.2">
      <c r="A415" s="1"/>
      <c r="B415" s="1"/>
      <c r="C415" s="1"/>
      <c r="D415" s="1"/>
      <c r="E415" s="1"/>
      <c r="F415" s="2"/>
      <c r="G415" s="2"/>
      <c r="H415" s="20"/>
      <c r="I415" s="22"/>
      <c r="J415" s="1"/>
      <c r="K415" s="1"/>
      <c r="L415" s="12"/>
      <c r="M415" s="1"/>
      <c r="N415" s="1"/>
      <c r="O415" s="1"/>
      <c r="P415" s="1"/>
      <c r="Q415" s="86"/>
      <c r="R415" s="101"/>
      <c r="S415" s="180"/>
    </row>
    <row r="416" spans="1:19" s="3" customFormat="1" x14ac:dyDescent="0.2">
      <c r="A416" s="1"/>
      <c r="B416" s="1"/>
      <c r="C416" s="1"/>
      <c r="D416" s="1"/>
      <c r="E416" s="1"/>
      <c r="F416" s="2"/>
      <c r="G416" s="2"/>
      <c r="H416" s="20"/>
      <c r="I416" s="22"/>
      <c r="J416" s="1"/>
      <c r="K416" s="1"/>
      <c r="L416" s="12"/>
      <c r="M416" s="1"/>
      <c r="N416" s="1"/>
      <c r="O416" s="1"/>
      <c r="P416" s="1"/>
      <c r="Q416" s="86"/>
      <c r="R416" s="101"/>
      <c r="S416" s="180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20"/>
      <c r="I417" s="22"/>
      <c r="J417" s="1"/>
      <c r="K417" s="1"/>
      <c r="L417" s="12"/>
      <c r="M417" s="1"/>
      <c r="N417" s="1"/>
      <c r="O417" s="1"/>
      <c r="P417" s="1"/>
      <c r="Q417" s="86"/>
      <c r="R417" s="101"/>
      <c r="S417" s="180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20"/>
      <c r="I418" s="22"/>
      <c r="J418" s="1"/>
      <c r="K418" s="1"/>
      <c r="L418" s="12"/>
      <c r="M418" s="1"/>
      <c r="N418" s="1"/>
      <c r="O418" s="1"/>
      <c r="P418" s="1"/>
      <c r="Q418" s="86"/>
      <c r="R418" s="101"/>
      <c r="S418" s="180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20"/>
      <c r="I419" s="22"/>
      <c r="J419" s="1"/>
      <c r="K419" s="1"/>
      <c r="L419" s="12"/>
      <c r="M419" s="1"/>
      <c r="N419" s="1"/>
      <c r="O419" s="1"/>
      <c r="P419" s="1"/>
      <c r="Q419" s="86"/>
      <c r="R419" s="101"/>
      <c r="S419" s="180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20"/>
      <c r="I420" s="22"/>
      <c r="J420" s="1"/>
      <c r="K420" s="1"/>
      <c r="L420" s="12"/>
      <c r="M420" s="1"/>
      <c r="N420" s="1"/>
      <c r="O420" s="1"/>
      <c r="P420" s="1"/>
      <c r="Q420" s="86"/>
      <c r="R420" s="101"/>
      <c r="S420" s="180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20"/>
      <c r="I421" s="22"/>
      <c r="J421" s="1"/>
      <c r="K421" s="1"/>
      <c r="L421" s="12"/>
      <c r="M421" s="1"/>
      <c r="N421" s="1"/>
      <c r="O421" s="1"/>
      <c r="P421" s="1"/>
      <c r="Q421" s="86"/>
      <c r="R421" s="101"/>
      <c r="S421" s="180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20"/>
      <c r="I422" s="22"/>
      <c r="J422" s="1"/>
      <c r="K422" s="1"/>
      <c r="L422" s="12"/>
      <c r="M422" s="1"/>
      <c r="N422" s="1"/>
      <c r="O422" s="1"/>
      <c r="P422" s="1"/>
      <c r="Q422" s="86"/>
      <c r="R422" s="101"/>
      <c r="S422" s="180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20"/>
      <c r="I423" s="22"/>
      <c r="J423" s="1"/>
      <c r="K423" s="1"/>
      <c r="L423" s="12"/>
      <c r="M423" s="1"/>
      <c r="N423" s="1"/>
      <c r="O423" s="1"/>
      <c r="P423" s="1"/>
      <c r="Q423" s="86"/>
      <c r="R423" s="101"/>
      <c r="S423" s="180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20"/>
      <c r="I424" s="22"/>
      <c r="J424" s="1"/>
      <c r="K424" s="1"/>
      <c r="L424" s="12"/>
      <c r="M424" s="1"/>
      <c r="N424" s="1"/>
      <c r="O424" s="1"/>
      <c r="P424" s="1"/>
      <c r="Q424" s="86"/>
      <c r="R424" s="101"/>
      <c r="S424" s="180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20"/>
      <c r="I425" s="22"/>
      <c r="J425" s="1"/>
      <c r="K425" s="1"/>
      <c r="L425" s="12"/>
      <c r="M425" s="1"/>
      <c r="N425" s="1"/>
      <c r="O425" s="1"/>
      <c r="P425" s="1"/>
      <c r="Q425" s="86"/>
      <c r="R425" s="101"/>
      <c r="S425" s="180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20"/>
      <c r="I426" s="22"/>
      <c r="J426" s="1"/>
      <c r="K426" s="1"/>
      <c r="L426" s="12"/>
      <c r="M426" s="1"/>
      <c r="N426" s="1"/>
      <c r="O426" s="1"/>
      <c r="P426" s="1"/>
      <c r="Q426" s="86"/>
      <c r="R426" s="101"/>
      <c r="S426" s="180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20"/>
      <c r="I427" s="22"/>
      <c r="J427" s="1"/>
      <c r="K427" s="1"/>
      <c r="L427" s="12"/>
      <c r="M427" s="1"/>
      <c r="N427" s="1"/>
      <c r="O427" s="1"/>
      <c r="P427" s="1"/>
      <c r="Q427" s="86"/>
      <c r="R427" s="101"/>
      <c r="S427" s="180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20"/>
      <c r="I428" s="22"/>
      <c r="J428" s="1"/>
      <c r="K428" s="1"/>
      <c r="L428" s="12"/>
      <c r="M428" s="1"/>
      <c r="N428" s="1"/>
      <c r="O428" s="1"/>
      <c r="P428" s="1"/>
      <c r="Q428" s="86"/>
      <c r="R428" s="101"/>
      <c r="S428" s="180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20"/>
      <c r="I429" s="22"/>
      <c r="J429" s="1"/>
      <c r="K429" s="1"/>
      <c r="L429" s="12"/>
      <c r="M429" s="1"/>
      <c r="N429" s="1"/>
      <c r="O429" s="1"/>
      <c r="P429" s="1"/>
      <c r="Q429" s="86"/>
      <c r="R429" s="101"/>
      <c r="S429" s="180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20"/>
      <c r="I430" s="22"/>
      <c r="J430" s="1"/>
      <c r="K430" s="1"/>
      <c r="L430" s="12"/>
      <c r="M430" s="1"/>
      <c r="N430" s="1"/>
      <c r="O430" s="1"/>
      <c r="P430" s="1"/>
      <c r="Q430" s="86"/>
      <c r="R430" s="101"/>
      <c r="S430" s="180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20"/>
      <c r="I431" s="22"/>
      <c r="J431" s="1"/>
      <c r="K431" s="1"/>
      <c r="L431" s="12"/>
      <c r="M431" s="1"/>
      <c r="N431" s="1"/>
      <c r="O431" s="1"/>
      <c r="P431" s="1"/>
      <c r="Q431" s="86"/>
      <c r="R431" s="101"/>
      <c r="S431" s="180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20"/>
      <c r="I432" s="22"/>
      <c r="J432" s="1"/>
      <c r="K432" s="1"/>
      <c r="L432" s="12"/>
      <c r="M432" s="1"/>
      <c r="N432" s="1"/>
      <c r="O432" s="1"/>
      <c r="P432" s="1"/>
      <c r="Q432" s="86"/>
      <c r="R432" s="101"/>
      <c r="S432" s="180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20"/>
      <c r="I433" s="22"/>
      <c r="J433" s="1"/>
      <c r="K433" s="1"/>
      <c r="L433" s="12"/>
      <c r="M433" s="1"/>
      <c r="N433" s="1"/>
      <c r="O433" s="1"/>
      <c r="P433" s="1"/>
      <c r="Q433" s="86"/>
      <c r="R433" s="101"/>
      <c r="S433" s="180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20"/>
      <c r="I434" s="22"/>
      <c r="J434" s="1"/>
      <c r="K434" s="1"/>
      <c r="L434" s="12"/>
      <c r="M434" s="1"/>
      <c r="N434" s="1"/>
      <c r="O434" s="1"/>
      <c r="P434" s="1"/>
      <c r="Q434" s="86"/>
      <c r="R434" s="101"/>
      <c r="S434" s="180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20"/>
      <c r="I435" s="22"/>
      <c r="J435" s="1"/>
      <c r="K435" s="1"/>
      <c r="L435" s="12"/>
      <c r="M435" s="1"/>
      <c r="N435" s="1"/>
      <c r="O435" s="1"/>
      <c r="P435" s="1"/>
      <c r="Q435" s="86"/>
      <c r="R435" s="101"/>
      <c r="S435" s="180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20"/>
      <c r="I436" s="22"/>
      <c r="J436" s="1"/>
      <c r="K436" s="1"/>
      <c r="L436" s="12"/>
      <c r="M436" s="1"/>
      <c r="N436" s="1"/>
      <c r="O436" s="1"/>
      <c r="P436" s="1"/>
      <c r="Q436" s="86"/>
      <c r="R436" s="101"/>
      <c r="S436" s="180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20"/>
      <c r="I437" s="22"/>
      <c r="J437" s="1"/>
      <c r="K437" s="1"/>
      <c r="L437" s="12"/>
      <c r="M437" s="1"/>
      <c r="N437" s="1"/>
      <c r="O437" s="1"/>
      <c r="P437" s="1"/>
      <c r="Q437" s="86"/>
      <c r="R437" s="101"/>
      <c r="S437" s="180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20"/>
      <c r="I438" s="22"/>
      <c r="J438" s="1"/>
      <c r="K438" s="1"/>
      <c r="L438" s="12"/>
      <c r="M438" s="1"/>
      <c r="N438" s="1"/>
      <c r="O438" s="1"/>
      <c r="P438" s="1"/>
      <c r="Q438" s="86"/>
      <c r="R438" s="101"/>
      <c r="S438" s="180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20"/>
      <c r="I439" s="22"/>
      <c r="J439" s="1"/>
      <c r="K439" s="1"/>
      <c r="L439" s="12"/>
      <c r="M439" s="1"/>
      <c r="N439" s="1"/>
      <c r="O439" s="1"/>
      <c r="P439" s="1"/>
      <c r="Q439" s="86"/>
      <c r="R439" s="101"/>
      <c r="S439" s="180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20"/>
      <c r="I440" s="22"/>
      <c r="J440" s="1"/>
      <c r="K440" s="1"/>
      <c r="L440" s="12"/>
      <c r="M440" s="1"/>
      <c r="N440" s="1"/>
      <c r="O440" s="1"/>
      <c r="P440" s="1"/>
      <c r="Q440" s="86"/>
      <c r="R440" s="101"/>
      <c r="S440" s="180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20"/>
      <c r="I441" s="22"/>
      <c r="J441" s="1"/>
      <c r="K441" s="1"/>
      <c r="L441" s="12"/>
      <c r="M441" s="1"/>
      <c r="N441" s="1"/>
      <c r="O441" s="1"/>
      <c r="P441" s="1"/>
      <c r="Q441" s="86"/>
      <c r="R441" s="101"/>
      <c r="S441" s="180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20"/>
      <c r="I442" s="22"/>
      <c r="J442" s="1"/>
      <c r="K442" s="1"/>
      <c r="L442" s="12"/>
      <c r="M442" s="1"/>
      <c r="N442" s="1"/>
      <c r="O442" s="1"/>
      <c r="P442" s="1"/>
      <c r="Q442" s="86"/>
      <c r="R442" s="101"/>
      <c r="S442" s="180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20"/>
      <c r="I443" s="22"/>
      <c r="J443" s="1"/>
      <c r="K443" s="1"/>
      <c r="L443" s="12"/>
      <c r="M443" s="1"/>
      <c r="N443" s="1"/>
      <c r="O443" s="1"/>
      <c r="P443" s="1"/>
      <c r="Q443" s="86"/>
      <c r="R443" s="101"/>
      <c r="S443" s="180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20"/>
      <c r="I444" s="22"/>
      <c r="J444" s="1"/>
      <c r="K444" s="1"/>
      <c r="L444" s="12"/>
      <c r="M444" s="1"/>
      <c r="N444" s="1"/>
      <c r="O444" s="1"/>
      <c r="P444" s="1"/>
      <c r="Q444" s="86"/>
      <c r="R444" s="101"/>
      <c r="S444" s="180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20"/>
      <c r="I445" s="22"/>
      <c r="J445" s="1"/>
      <c r="K445" s="1"/>
      <c r="L445" s="12"/>
      <c r="M445" s="1"/>
      <c r="N445" s="1"/>
      <c r="O445" s="1"/>
      <c r="P445" s="1"/>
      <c r="Q445" s="86"/>
      <c r="R445" s="101"/>
      <c r="S445" s="180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20"/>
      <c r="I446" s="22"/>
      <c r="J446" s="1"/>
      <c r="K446" s="1"/>
      <c r="L446" s="12"/>
      <c r="M446" s="1"/>
      <c r="N446" s="1"/>
      <c r="O446" s="1"/>
      <c r="P446" s="1"/>
      <c r="Q446" s="86"/>
      <c r="R446" s="101"/>
      <c r="S446" s="180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20"/>
      <c r="I447" s="22"/>
      <c r="J447" s="1"/>
      <c r="K447" s="1"/>
      <c r="L447" s="12"/>
      <c r="M447" s="1"/>
      <c r="N447" s="1"/>
      <c r="O447" s="1"/>
      <c r="P447" s="1"/>
      <c r="Q447" s="86"/>
      <c r="R447" s="101"/>
      <c r="S447" s="180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20"/>
      <c r="I448" s="22"/>
      <c r="J448" s="1"/>
      <c r="K448" s="1"/>
      <c r="L448" s="12"/>
      <c r="M448" s="1"/>
      <c r="N448" s="1"/>
      <c r="O448" s="1"/>
      <c r="P448" s="1"/>
      <c r="Q448" s="86"/>
      <c r="R448" s="101"/>
      <c r="S448" s="180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20"/>
      <c r="I449" s="22"/>
      <c r="J449" s="1"/>
      <c r="K449" s="1"/>
      <c r="L449" s="12"/>
      <c r="M449" s="1"/>
      <c r="N449" s="1"/>
      <c r="O449" s="1"/>
      <c r="P449" s="1"/>
      <c r="Q449" s="86"/>
      <c r="R449" s="101"/>
      <c r="S449" s="180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20"/>
      <c r="I450" s="22"/>
      <c r="J450" s="1"/>
      <c r="K450" s="1"/>
      <c r="L450" s="12"/>
      <c r="M450" s="1"/>
      <c r="N450" s="1"/>
      <c r="O450" s="1"/>
      <c r="P450" s="1"/>
      <c r="Q450" s="86"/>
      <c r="R450" s="101"/>
      <c r="S450" s="180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20"/>
      <c r="I451" s="22"/>
      <c r="J451" s="1"/>
      <c r="K451" s="1"/>
      <c r="L451" s="12"/>
      <c r="M451" s="1"/>
      <c r="N451" s="1"/>
      <c r="O451" s="1"/>
      <c r="P451" s="1"/>
      <c r="Q451" s="86"/>
      <c r="R451" s="101"/>
      <c r="S451" s="180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20"/>
      <c r="I452" s="22"/>
      <c r="J452" s="1"/>
      <c r="K452" s="1"/>
      <c r="L452" s="12"/>
      <c r="M452" s="1"/>
      <c r="N452" s="1"/>
      <c r="O452" s="1"/>
      <c r="P452" s="1"/>
      <c r="Q452" s="86"/>
      <c r="R452" s="101"/>
      <c r="S452" s="180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20"/>
      <c r="I453" s="22"/>
      <c r="J453" s="1"/>
      <c r="K453" s="1"/>
      <c r="L453" s="12"/>
      <c r="M453" s="1"/>
      <c r="N453" s="1"/>
      <c r="O453" s="1"/>
      <c r="P453" s="1"/>
      <c r="Q453" s="86"/>
      <c r="R453" s="101"/>
      <c r="S453" s="180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20"/>
      <c r="I454" s="22"/>
      <c r="J454" s="1"/>
      <c r="K454" s="1"/>
      <c r="L454" s="12"/>
      <c r="M454" s="1"/>
      <c r="N454" s="1"/>
      <c r="O454" s="1"/>
      <c r="P454" s="1"/>
      <c r="Q454" s="86"/>
      <c r="R454" s="101"/>
      <c r="S454" s="180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20"/>
      <c r="I455" s="22"/>
      <c r="J455" s="1"/>
      <c r="K455" s="1"/>
      <c r="L455" s="12"/>
      <c r="M455" s="1"/>
      <c r="N455" s="1"/>
      <c r="O455" s="1"/>
      <c r="P455" s="1"/>
      <c r="Q455" s="86"/>
      <c r="R455" s="101"/>
      <c r="S455" s="180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20"/>
      <c r="I456" s="22"/>
      <c r="J456" s="1"/>
      <c r="K456" s="1"/>
      <c r="L456" s="12"/>
      <c r="M456" s="1"/>
      <c r="N456" s="1"/>
      <c r="O456" s="1"/>
      <c r="P456" s="1"/>
      <c r="Q456" s="86"/>
      <c r="R456" s="101"/>
      <c r="S456" s="180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20"/>
      <c r="I457" s="22"/>
      <c r="J457" s="1"/>
      <c r="K457" s="1"/>
      <c r="L457" s="12"/>
      <c r="M457" s="1"/>
      <c r="N457" s="1"/>
      <c r="O457" s="1"/>
      <c r="P457" s="1"/>
      <c r="Q457" s="86"/>
      <c r="R457" s="101"/>
      <c r="S457" s="180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20"/>
      <c r="I458" s="22"/>
      <c r="J458" s="1"/>
      <c r="K458" s="1"/>
      <c r="L458" s="12"/>
      <c r="M458" s="1"/>
      <c r="N458" s="1"/>
      <c r="O458" s="1"/>
      <c r="P458" s="1"/>
      <c r="Q458" s="86"/>
      <c r="R458" s="101"/>
      <c r="S458" s="180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20"/>
      <c r="I459" s="22"/>
      <c r="J459" s="1"/>
      <c r="K459" s="1"/>
      <c r="L459" s="12"/>
      <c r="M459" s="1"/>
      <c r="N459" s="1"/>
      <c r="O459" s="1"/>
      <c r="P459" s="1"/>
      <c r="Q459" s="86"/>
      <c r="R459" s="101"/>
      <c r="S459" s="180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20"/>
      <c r="I460" s="22"/>
      <c r="J460" s="1"/>
      <c r="K460" s="1"/>
      <c r="L460" s="12"/>
      <c r="M460" s="1"/>
      <c r="N460" s="1"/>
      <c r="O460" s="1"/>
      <c r="P460" s="1"/>
      <c r="Q460" s="86"/>
      <c r="R460" s="101"/>
      <c r="S460" s="180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20"/>
      <c r="I461" s="22"/>
      <c r="J461" s="1"/>
      <c r="K461" s="1"/>
      <c r="L461" s="12"/>
      <c r="M461" s="1"/>
      <c r="N461" s="1"/>
      <c r="O461" s="1"/>
      <c r="P461" s="1"/>
      <c r="Q461" s="86"/>
      <c r="R461" s="101"/>
      <c r="S461" s="180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20"/>
      <c r="I462" s="22"/>
      <c r="J462" s="1"/>
      <c r="K462" s="1"/>
      <c r="L462" s="12"/>
      <c r="M462" s="1"/>
      <c r="N462" s="1"/>
      <c r="O462" s="1"/>
      <c r="P462" s="1"/>
      <c r="Q462" s="86"/>
      <c r="R462" s="101"/>
      <c r="S462" s="180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20"/>
      <c r="I463" s="22"/>
      <c r="J463" s="1"/>
      <c r="K463" s="1"/>
      <c r="L463" s="12"/>
      <c r="M463" s="1"/>
      <c r="N463" s="1"/>
      <c r="O463" s="1"/>
      <c r="P463" s="1"/>
      <c r="Q463" s="86"/>
      <c r="R463" s="101"/>
      <c r="S463" s="180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20"/>
      <c r="I464" s="22"/>
      <c r="J464" s="1"/>
      <c r="K464" s="1"/>
      <c r="L464" s="12"/>
      <c r="M464" s="1"/>
      <c r="N464" s="1"/>
      <c r="O464" s="1"/>
      <c r="P464" s="1"/>
      <c r="Q464" s="86"/>
      <c r="R464" s="101"/>
      <c r="S464" s="180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20"/>
      <c r="I465" s="22"/>
      <c r="J465" s="1"/>
      <c r="K465" s="1"/>
      <c r="L465" s="12"/>
      <c r="M465" s="1"/>
      <c r="N465" s="1"/>
      <c r="O465" s="1"/>
      <c r="P465" s="1"/>
      <c r="Q465" s="86"/>
      <c r="R465" s="101"/>
      <c r="S465" s="180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20"/>
      <c r="I466" s="22"/>
      <c r="J466" s="1"/>
      <c r="K466" s="1"/>
      <c r="L466" s="12"/>
      <c r="M466" s="1"/>
      <c r="N466" s="1"/>
      <c r="O466" s="1"/>
      <c r="P466" s="1"/>
      <c r="Q466" s="86"/>
      <c r="R466" s="101"/>
      <c r="S466" s="180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20"/>
      <c r="I467" s="22"/>
      <c r="J467" s="1"/>
      <c r="K467" s="1"/>
      <c r="L467" s="12"/>
      <c r="M467" s="1"/>
      <c r="N467" s="1"/>
      <c r="O467" s="1"/>
      <c r="P467" s="1"/>
      <c r="Q467" s="86"/>
      <c r="R467" s="101"/>
      <c r="S467" s="180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20"/>
      <c r="I468" s="22"/>
      <c r="J468" s="1"/>
      <c r="K468" s="1"/>
      <c r="L468" s="12"/>
      <c r="M468" s="1"/>
      <c r="N468" s="1"/>
      <c r="O468" s="1"/>
      <c r="P468" s="1"/>
      <c r="Q468" s="86"/>
      <c r="R468" s="101"/>
      <c r="S468" s="180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20"/>
      <c r="I469" s="22"/>
      <c r="J469" s="1"/>
      <c r="K469" s="1"/>
      <c r="L469" s="12"/>
      <c r="M469" s="1"/>
      <c r="N469" s="1"/>
      <c r="O469" s="1"/>
      <c r="P469" s="1"/>
      <c r="Q469" s="86"/>
      <c r="R469" s="101"/>
      <c r="S469" s="180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20"/>
      <c r="I470" s="22"/>
      <c r="J470" s="1"/>
      <c r="K470" s="1"/>
      <c r="L470" s="12"/>
      <c r="M470" s="1"/>
      <c r="N470" s="1"/>
      <c r="O470" s="1"/>
      <c r="P470" s="1"/>
      <c r="Q470" s="86"/>
      <c r="R470" s="101"/>
      <c r="S470" s="180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20"/>
      <c r="I471" s="22"/>
      <c r="J471" s="1"/>
      <c r="K471" s="1"/>
      <c r="L471" s="12"/>
      <c r="M471" s="1"/>
      <c r="N471" s="1"/>
      <c r="O471" s="1"/>
      <c r="P471" s="1"/>
      <c r="Q471" s="86"/>
      <c r="R471" s="101"/>
      <c r="S471" s="180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20"/>
      <c r="I472" s="22"/>
      <c r="J472" s="1"/>
      <c r="K472" s="1"/>
      <c r="L472" s="12"/>
      <c r="M472" s="1"/>
      <c r="N472" s="1"/>
      <c r="O472" s="1"/>
      <c r="P472" s="1"/>
      <c r="Q472" s="86"/>
      <c r="R472" s="101"/>
      <c r="S472" s="180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20"/>
      <c r="I473" s="22"/>
      <c r="J473" s="1"/>
      <c r="K473" s="1"/>
      <c r="L473" s="12"/>
      <c r="M473" s="1"/>
      <c r="N473" s="1"/>
      <c r="O473" s="1"/>
      <c r="P473" s="1"/>
      <c r="Q473" s="86"/>
      <c r="R473" s="101"/>
      <c r="S473" s="180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20"/>
      <c r="I474" s="22"/>
      <c r="J474" s="1"/>
      <c r="K474" s="1"/>
      <c r="L474" s="12"/>
      <c r="M474" s="1"/>
      <c r="N474" s="1"/>
      <c r="O474" s="1"/>
      <c r="P474" s="1"/>
      <c r="Q474" s="86"/>
      <c r="R474" s="101"/>
      <c r="S474" s="180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20"/>
      <c r="I475" s="22"/>
      <c r="J475" s="1"/>
      <c r="K475" s="1"/>
      <c r="L475" s="12"/>
      <c r="M475" s="1"/>
      <c r="N475" s="1"/>
      <c r="O475" s="1"/>
      <c r="P475" s="1"/>
      <c r="Q475" s="86"/>
      <c r="R475" s="101"/>
      <c r="S475" s="180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20"/>
      <c r="I476" s="22"/>
      <c r="J476" s="1"/>
      <c r="K476" s="1"/>
      <c r="L476" s="12"/>
      <c r="M476" s="1"/>
      <c r="N476" s="1"/>
      <c r="O476" s="1"/>
      <c r="P476" s="1"/>
      <c r="Q476" s="86"/>
      <c r="R476" s="101"/>
      <c r="S476" s="180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20"/>
      <c r="I477" s="22"/>
      <c r="J477" s="1"/>
      <c r="K477" s="1"/>
      <c r="L477" s="12"/>
      <c r="M477" s="1"/>
      <c r="N477" s="1"/>
      <c r="O477" s="1"/>
      <c r="P477" s="1"/>
      <c r="Q477" s="86"/>
      <c r="R477" s="101"/>
      <c r="S477" s="180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20"/>
      <c r="I478" s="22"/>
      <c r="J478" s="1"/>
      <c r="K478" s="1"/>
      <c r="L478" s="12"/>
      <c r="M478" s="1"/>
      <c r="N478" s="1"/>
      <c r="O478" s="1"/>
      <c r="P478" s="1"/>
      <c r="Q478" s="86"/>
      <c r="R478" s="101"/>
      <c r="S478" s="180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20"/>
      <c r="I479" s="22"/>
      <c r="J479" s="1"/>
      <c r="K479" s="1"/>
      <c r="L479" s="12"/>
      <c r="M479" s="1"/>
      <c r="N479" s="1"/>
      <c r="O479" s="1"/>
      <c r="P479" s="1"/>
      <c r="Q479" s="86"/>
      <c r="R479" s="101"/>
      <c r="S479" s="180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20"/>
      <c r="I480" s="22"/>
      <c r="J480" s="1"/>
      <c r="K480" s="1"/>
      <c r="L480" s="12"/>
      <c r="M480" s="1"/>
      <c r="N480" s="1"/>
      <c r="O480" s="1"/>
      <c r="P480" s="1"/>
      <c r="Q480" s="86"/>
      <c r="R480" s="101"/>
      <c r="S480" s="180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20"/>
      <c r="I481" s="22"/>
      <c r="J481" s="1"/>
      <c r="K481" s="1"/>
      <c r="L481" s="12"/>
      <c r="M481" s="1"/>
      <c r="N481" s="1"/>
      <c r="O481" s="1"/>
      <c r="P481" s="1"/>
      <c r="Q481" s="86"/>
      <c r="R481" s="101"/>
      <c r="S481" s="180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20"/>
      <c r="I482" s="22"/>
      <c r="J482" s="1"/>
      <c r="K482" s="1"/>
      <c r="L482" s="12"/>
      <c r="M482" s="1"/>
      <c r="N482" s="1"/>
      <c r="O482" s="1"/>
      <c r="P482" s="1"/>
      <c r="Q482" s="86"/>
      <c r="R482" s="101"/>
      <c r="S482" s="180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20"/>
      <c r="I483" s="22"/>
      <c r="J483" s="1"/>
      <c r="K483" s="1"/>
      <c r="L483" s="12"/>
      <c r="M483" s="1"/>
      <c r="N483" s="1"/>
      <c r="O483" s="1"/>
      <c r="P483" s="1"/>
      <c r="Q483" s="86"/>
      <c r="R483" s="101"/>
      <c r="S483" s="180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20"/>
      <c r="I484" s="22"/>
      <c r="J484" s="1"/>
      <c r="K484" s="1"/>
      <c r="L484" s="12"/>
      <c r="M484" s="1"/>
      <c r="N484" s="1"/>
      <c r="O484" s="1"/>
      <c r="P484" s="1"/>
      <c r="Q484" s="86"/>
      <c r="R484" s="101"/>
      <c r="S484" s="180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20"/>
      <c r="I485" s="22"/>
      <c r="J485" s="1"/>
      <c r="K485" s="1"/>
      <c r="L485" s="12"/>
      <c r="M485" s="1"/>
      <c r="N485" s="1"/>
      <c r="O485" s="1"/>
      <c r="P485" s="1"/>
      <c r="Q485" s="86"/>
      <c r="R485" s="101"/>
      <c r="S485" s="180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20"/>
      <c r="I486" s="22"/>
      <c r="J486" s="1"/>
      <c r="K486" s="1"/>
      <c r="L486" s="12"/>
      <c r="M486" s="1"/>
      <c r="N486" s="1"/>
      <c r="O486" s="1"/>
      <c r="P486" s="1"/>
      <c r="Q486" s="86"/>
      <c r="R486" s="101"/>
      <c r="S486" s="180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20"/>
      <c r="I487" s="22"/>
      <c r="J487" s="1"/>
      <c r="K487" s="1"/>
      <c r="L487" s="12"/>
      <c r="M487" s="1"/>
      <c r="N487" s="1"/>
      <c r="O487" s="1"/>
      <c r="P487" s="1"/>
      <c r="Q487" s="86"/>
      <c r="R487" s="101"/>
      <c r="S487" s="180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20"/>
      <c r="I488" s="22"/>
      <c r="J488" s="1"/>
      <c r="K488" s="1"/>
      <c r="L488" s="12"/>
      <c r="M488" s="1"/>
      <c r="N488" s="1"/>
      <c r="O488" s="1"/>
      <c r="P488" s="1"/>
      <c r="Q488" s="86"/>
      <c r="R488" s="101"/>
      <c r="S488" s="180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20"/>
      <c r="I489" s="22"/>
      <c r="J489" s="1"/>
      <c r="K489" s="1"/>
      <c r="L489" s="12"/>
      <c r="M489" s="1"/>
      <c r="N489" s="1"/>
      <c r="O489" s="1"/>
      <c r="P489" s="1"/>
      <c r="Q489" s="86"/>
      <c r="R489" s="101"/>
      <c r="S489" s="180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20"/>
      <c r="I490" s="22"/>
      <c r="J490" s="1"/>
      <c r="K490" s="1"/>
      <c r="L490" s="12"/>
      <c r="M490" s="1"/>
      <c r="N490" s="1"/>
      <c r="O490" s="1"/>
      <c r="P490" s="1"/>
      <c r="Q490" s="86"/>
      <c r="R490" s="101"/>
      <c r="S490" s="180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20"/>
      <c r="I491" s="22"/>
      <c r="J491" s="1"/>
      <c r="K491" s="1"/>
      <c r="L491" s="12"/>
      <c r="M491" s="1"/>
      <c r="N491" s="1"/>
      <c r="O491" s="1"/>
      <c r="P491" s="1"/>
      <c r="Q491" s="86"/>
      <c r="R491" s="101"/>
      <c r="S491" s="180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20"/>
      <c r="I492" s="22"/>
      <c r="J492" s="1"/>
      <c r="K492" s="1"/>
      <c r="L492" s="12"/>
      <c r="M492" s="1"/>
      <c r="N492" s="1"/>
      <c r="O492" s="1"/>
      <c r="P492" s="1"/>
      <c r="Q492" s="86"/>
      <c r="R492" s="101"/>
      <c r="S492" s="180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20"/>
      <c r="I493" s="22"/>
      <c r="J493" s="1"/>
      <c r="K493" s="1"/>
      <c r="L493" s="12"/>
      <c r="M493" s="1"/>
      <c r="N493" s="1"/>
      <c r="O493" s="1"/>
      <c r="P493" s="1"/>
      <c r="Q493" s="86"/>
      <c r="R493" s="101"/>
      <c r="S493" s="180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20"/>
      <c r="I494" s="22"/>
      <c r="J494" s="1"/>
      <c r="K494" s="1"/>
      <c r="L494" s="12"/>
      <c r="M494" s="1"/>
      <c r="N494" s="1"/>
      <c r="O494" s="1"/>
      <c r="P494" s="1"/>
      <c r="Q494" s="86"/>
      <c r="R494" s="101"/>
      <c r="S494" s="180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20"/>
      <c r="I495" s="22"/>
      <c r="J495" s="1"/>
      <c r="K495" s="1"/>
      <c r="L495" s="12"/>
      <c r="M495" s="1"/>
      <c r="N495" s="1"/>
      <c r="O495" s="1"/>
      <c r="P495" s="1"/>
      <c r="Q495" s="86"/>
      <c r="R495" s="101"/>
      <c r="S495" s="180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20"/>
      <c r="I496" s="22"/>
      <c r="J496" s="1"/>
      <c r="K496" s="1"/>
      <c r="L496" s="12"/>
      <c r="M496" s="1"/>
      <c r="N496" s="1"/>
      <c r="O496" s="1"/>
      <c r="P496" s="1"/>
      <c r="Q496" s="86"/>
      <c r="R496" s="101"/>
      <c r="S496" s="180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20"/>
      <c r="I497" s="22"/>
      <c r="J497" s="1"/>
      <c r="K497" s="1"/>
      <c r="L497" s="12"/>
      <c r="M497" s="1"/>
      <c r="N497" s="1"/>
      <c r="O497" s="1"/>
      <c r="P497" s="1"/>
      <c r="Q497" s="86"/>
      <c r="R497" s="101"/>
      <c r="S497" s="180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20"/>
      <c r="I498" s="22"/>
      <c r="J498" s="1"/>
      <c r="K498" s="1"/>
      <c r="L498" s="12"/>
      <c r="M498" s="1"/>
      <c r="N498" s="1"/>
      <c r="O498" s="1"/>
      <c r="P498" s="1"/>
      <c r="Q498" s="86"/>
      <c r="R498" s="101"/>
      <c r="S498" s="180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20"/>
      <c r="I499" s="22"/>
      <c r="J499" s="1"/>
      <c r="K499" s="1"/>
      <c r="L499" s="12"/>
      <c r="M499" s="1"/>
      <c r="N499" s="1"/>
      <c r="O499" s="1"/>
      <c r="P499" s="1"/>
      <c r="Q499" s="86"/>
      <c r="R499" s="101"/>
      <c r="S499" s="180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20"/>
      <c r="I500" s="22"/>
      <c r="J500" s="1"/>
      <c r="K500" s="1"/>
      <c r="L500" s="12"/>
      <c r="M500" s="1"/>
      <c r="N500" s="1"/>
      <c r="O500" s="1"/>
      <c r="P500" s="1"/>
      <c r="Q500" s="86"/>
      <c r="R500" s="101"/>
      <c r="S500" s="180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20"/>
      <c r="I501" s="22"/>
      <c r="J501" s="1"/>
      <c r="K501" s="1"/>
      <c r="L501" s="12"/>
      <c r="M501" s="1"/>
      <c r="N501" s="1"/>
      <c r="O501" s="1"/>
      <c r="P501" s="1"/>
      <c r="Q501" s="86"/>
      <c r="R501" s="101"/>
      <c r="S501" s="180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20"/>
      <c r="I502" s="22"/>
      <c r="J502" s="1"/>
      <c r="K502" s="1"/>
      <c r="L502" s="12"/>
      <c r="M502" s="1"/>
      <c r="N502" s="1"/>
      <c r="O502" s="1"/>
      <c r="P502" s="1"/>
      <c r="Q502" s="86"/>
      <c r="R502" s="101"/>
      <c r="S502" s="180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20"/>
      <c r="I503" s="22"/>
      <c r="J503" s="1"/>
      <c r="K503" s="1"/>
      <c r="L503" s="12"/>
      <c r="M503" s="1"/>
      <c r="N503" s="1"/>
      <c r="O503" s="1"/>
      <c r="P503" s="1"/>
      <c r="Q503" s="86"/>
      <c r="R503" s="101"/>
      <c r="S503" s="180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20"/>
      <c r="I504" s="22"/>
      <c r="J504" s="1"/>
      <c r="K504" s="1"/>
      <c r="L504" s="12"/>
      <c r="M504" s="1"/>
      <c r="N504" s="1"/>
      <c r="O504" s="1"/>
      <c r="P504" s="1"/>
      <c r="Q504" s="86"/>
      <c r="R504" s="101"/>
      <c r="S504" s="180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20"/>
      <c r="I505" s="22"/>
      <c r="J505" s="1"/>
      <c r="K505" s="1"/>
      <c r="L505" s="12"/>
      <c r="M505" s="1"/>
      <c r="N505" s="1"/>
      <c r="O505" s="1"/>
      <c r="P505" s="1"/>
      <c r="Q505" s="86"/>
      <c r="R505" s="101"/>
      <c r="S505" s="180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20"/>
      <c r="I506" s="22"/>
      <c r="J506" s="1"/>
      <c r="K506" s="1"/>
      <c r="L506" s="12"/>
      <c r="M506" s="1"/>
      <c r="N506" s="1"/>
      <c r="O506" s="1"/>
      <c r="P506" s="1"/>
      <c r="Q506" s="86"/>
      <c r="R506" s="101"/>
      <c r="S506" s="180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20"/>
      <c r="I507" s="22"/>
      <c r="J507" s="1"/>
      <c r="K507" s="1"/>
      <c r="L507" s="12"/>
      <c r="M507" s="1"/>
      <c r="N507" s="1"/>
      <c r="O507" s="1"/>
      <c r="P507" s="1"/>
      <c r="Q507" s="86"/>
      <c r="R507" s="101"/>
      <c r="S507" s="180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20"/>
      <c r="I508" s="22"/>
      <c r="J508" s="1"/>
      <c r="K508" s="1"/>
      <c r="L508" s="12"/>
      <c r="M508" s="1"/>
      <c r="N508" s="1"/>
      <c r="O508" s="1"/>
      <c r="P508" s="1"/>
      <c r="Q508" s="86"/>
      <c r="R508" s="101"/>
      <c r="S508" s="180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20"/>
      <c r="I509" s="22"/>
      <c r="J509" s="1"/>
      <c r="K509" s="1"/>
      <c r="L509" s="12"/>
      <c r="M509" s="1"/>
      <c r="N509" s="1"/>
      <c r="O509" s="1"/>
      <c r="P509" s="1"/>
      <c r="Q509" s="86"/>
      <c r="R509" s="101"/>
      <c r="S509" s="180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20"/>
      <c r="I510" s="22"/>
      <c r="J510" s="1"/>
      <c r="K510" s="1"/>
      <c r="L510" s="12"/>
      <c r="M510" s="1"/>
      <c r="N510" s="1"/>
      <c r="O510" s="1"/>
      <c r="P510" s="1"/>
      <c r="Q510" s="86"/>
      <c r="R510" s="101"/>
      <c r="S510" s="180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20"/>
      <c r="I511" s="22"/>
      <c r="J511" s="1"/>
      <c r="K511" s="1"/>
      <c r="L511" s="12"/>
      <c r="M511" s="1"/>
      <c r="N511" s="1"/>
      <c r="O511" s="1"/>
      <c r="P511" s="1"/>
      <c r="Q511" s="86"/>
      <c r="R511" s="101"/>
      <c r="S511" s="180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20"/>
      <c r="I512" s="22"/>
      <c r="J512" s="1"/>
      <c r="K512" s="1"/>
      <c r="L512" s="12"/>
      <c r="M512" s="1"/>
      <c r="N512" s="1"/>
      <c r="O512" s="1"/>
      <c r="P512" s="1"/>
      <c r="Q512" s="86"/>
      <c r="R512" s="101"/>
      <c r="S512" s="180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20"/>
      <c r="I513" s="22"/>
      <c r="J513" s="1"/>
      <c r="K513" s="1"/>
      <c r="L513" s="12"/>
      <c r="M513" s="1"/>
      <c r="N513" s="1"/>
      <c r="O513" s="1"/>
      <c r="P513" s="1"/>
      <c r="Q513" s="86"/>
      <c r="R513" s="101"/>
      <c r="S513" s="180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20"/>
      <c r="I514" s="22"/>
      <c r="J514" s="1"/>
      <c r="K514" s="1"/>
      <c r="L514" s="12"/>
      <c r="M514" s="1"/>
      <c r="N514" s="1"/>
      <c r="O514" s="1"/>
      <c r="P514" s="1"/>
      <c r="Q514" s="86"/>
      <c r="R514" s="101"/>
      <c r="S514" s="180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20"/>
      <c r="I515" s="22"/>
      <c r="J515" s="1"/>
      <c r="K515" s="1"/>
      <c r="L515" s="12"/>
      <c r="M515" s="1"/>
      <c r="N515" s="1"/>
      <c r="O515" s="1"/>
      <c r="P515" s="1"/>
      <c r="Q515" s="86"/>
      <c r="R515" s="101"/>
      <c r="S515" s="180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20"/>
      <c r="I516" s="22"/>
      <c r="J516" s="1"/>
      <c r="K516" s="1"/>
      <c r="L516" s="12"/>
      <c r="M516" s="1"/>
      <c r="N516" s="1"/>
      <c r="O516" s="1"/>
      <c r="P516" s="1"/>
      <c r="Q516" s="86"/>
      <c r="R516" s="101"/>
      <c r="S516" s="180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20"/>
      <c r="I517" s="22"/>
      <c r="J517" s="1"/>
      <c r="K517" s="1"/>
      <c r="L517" s="12"/>
      <c r="M517" s="1"/>
      <c r="N517" s="1"/>
      <c r="O517" s="1"/>
      <c r="P517" s="1"/>
      <c r="Q517" s="86"/>
      <c r="R517" s="101"/>
      <c r="S517" s="180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20"/>
      <c r="I518" s="22"/>
      <c r="J518" s="1"/>
      <c r="K518" s="1"/>
      <c r="L518" s="12"/>
      <c r="M518" s="1"/>
      <c r="N518" s="1"/>
      <c r="O518" s="1"/>
      <c r="P518" s="1"/>
      <c r="Q518" s="86"/>
      <c r="R518" s="101"/>
      <c r="S518" s="180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20"/>
      <c r="I519" s="22"/>
      <c r="J519" s="1"/>
      <c r="K519" s="1"/>
      <c r="L519" s="12"/>
      <c r="M519" s="1"/>
      <c r="N519" s="1"/>
      <c r="O519" s="1"/>
      <c r="P519" s="1"/>
      <c r="Q519" s="86"/>
      <c r="R519" s="101"/>
      <c r="S519" s="180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20"/>
      <c r="I520" s="22"/>
      <c r="J520" s="1"/>
      <c r="K520" s="1"/>
      <c r="L520" s="12"/>
      <c r="M520" s="1"/>
      <c r="N520" s="1"/>
      <c r="O520" s="1"/>
      <c r="P520" s="1"/>
      <c r="Q520" s="86"/>
      <c r="R520" s="101"/>
      <c r="S520" s="180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20"/>
      <c r="I521" s="22"/>
      <c r="J521" s="1"/>
      <c r="K521" s="1"/>
      <c r="L521" s="12"/>
      <c r="M521" s="1"/>
      <c r="N521" s="1"/>
      <c r="O521" s="1"/>
      <c r="P521" s="1"/>
      <c r="Q521" s="86"/>
      <c r="R521" s="101"/>
      <c r="S521" s="180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20"/>
      <c r="I522" s="22"/>
      <c r="J522" s="1"/>
      <c r="K522" s="1"/>
      <c r="L522" s="12"/>
      <c r="M522" s="1"/>
      <c r="N522" s="1"/>
      <c r="O522" s="1"/>
      <c r="P522" s="1"/>
      <c r="Q522" s="86"/>
      <c r="R522" s="101"/>
      <c r="S522" s="180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20"/>
      <c r="I523" s="22"/>
      <c r="J523" s="1"/>
      <c r="K523" s="1"/>
      <c r="L523" s="12"/>
      <c r="M523" s="1"/>
      <c r="N523" s="1"/>
      <c r="O523" s="1"/>
      <c r="P523" s="1"/>
      <c r="Q523" s="86"/>
      <c r="R523" s="101"/>
      <c r="S523" s="180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20"/>
      <c r="I524" s="22"/>
      <c r="J524" s="1"/>
      <c r="K524" s="1"/>
      <c r="L524" s="12"/>
      <c r="M524" s="1"/>
      <c r="N524" s="1"/>
      <c r="O524" s="1"/>
      <c r="P524" s="1"/>
      <c r="Q524" s="86"/>
      <c r="R524" s="101"/>
      <c r="S524" s="180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20"/>
      <c r="I525" s="22"/>
      <c r="J525" s="1"/>
      <c r="K525" s="1"/>
      <c r="L525" s="12"/>
      <c r="M525" s="1"/>
      <c r="N525" s="1"/>
      <c r="O525" s="1"/>
      <c r="P525" s="1"/>
      <c r="Q525" s="86"/>
      <c r="R525" s="101"/>
      <c r="S525" s="180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20"/>
      <c r="I526" s="22"/>
      <c r="J526" s="1"/>
      <c r="K526" s="1"/>
      <c r="L526" s="12"/>
      <c r="M526" s="1"/>
      <c r="N526" s="1"/>
      <c r="O526" s="1"/>
      <c r="P526" s="1"/>
      <c r="Q526" s="86"/>
      <c r="R526" s="101"/>
      <c r="S526" s="180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20"/>
      <c r="I527" s="22"/>
      <c r="J527" s="1"/>
      <c r="K527" s="1"/>
      <c r="L527" s="12"/>
      <c r="M527" s="1"/>
      <c r="N527" s="1"/>
      <c r="O527" s="1"/>
      <c r="P527" s="1"/>
      <c r="Q527" s="86"/>
      <c r="R527" s="101"/>
      <c r="S527" s="180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20"/>
      <c r="I528" s="22"/>
      <c r="J528" s="1"/>
      <c r="K528" s="1"/>
      <c r="L528" s="12"/>
      <c r="M528" s="1"/>
      <c r="N528" s="1"/>
      <c r="O528" s="1"/>
      <c r="P528" s="1"/>
      <c r="Q528" s="86"/>
      <c r="R528" s="101"/>
      <c r="S528" s="180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20"/>
      <c r="I529" s="22"/>
      <c r="J529" s="1"/>
      <c r="K529" s="1"/>
      <c r="L529" s="12"/>
      <c r="M529" s="1"/>
      <c r="N529" s="1"/>
      <c r="O529" s="1"/>
      <c r="P529" s="1"/>
      <c r="Q529" s="86"/>
      <c r="R529" s="101"/>
      <c r="S529" s="180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20"/>
      <c r="I530" s="22"/>
      <c r="J530" s="1"/>
      <c r="K530" s="1"/>
      <c r="L530" s="12"/>
      <c r="M530" s="1"/>
      <c r="N530" s="1"/>
      <c r="O530" s="1"/>
      <c r="P530" s="1"/>
      <c r="Q530" s="86"/>
      <c r="R530" s="101"/>
      <c r="S530" s="180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20"/>
      <c r="I531" s="22"/>
      <c r="J531" s="1"/>
      <c r="K531" s="1"/>
      <c r="L531" s="12"/>
      <c r="M531" s="1"/>
      <c r="N531" s="1"/>
      <c r="O531" s="1"/>
      <c r="P531" s="1"/>
      <c r="Q531" s="86"/>
      <c r="R531" s="101"/>
      <c r="S531" s="180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20"/>
      <c r="I532" s="22"/>
      <c r="J532" s="1"/>
      <c r="K532" s="1"/>
      <c r="L532" s="12"/>
      <c r="M532" s="1"/>
      <c r="N532" s="1"/>
      <c r="O532" s="1"/>
      <c r="P532" s="1"/>
      <c r="Q532" s="86"/>
      <c r="R532" s="101"/>
      <c r="S532" s="180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20"/>
      <c r="I533" s="22"/>
      <c r="J533" s="1"/>
      <c r="K533" s="1"/>
      <c r="L533" s="12"/>
      <c r="M533" s="1"/>
      <c r="N533" s="1"/>
      <c r="O533" s="1"/>
      <c r="P533" s="1"/>
      <c r="Q533" s="86"/>
      <c r="R533" s="101"/>
      <c r="S533" s="180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20"/>
      <c r="I534" s="22"/>
      <c r="J534" s="1"/>
      <c r="K534" s="1"/>
      <c r="L534" s="12"/>
      <c r="M534" s="1"/>
      <c r="N534" s="1"/>
      <c r="O534" s="1"/>
      <c r="P534" s="1"/>
      <c r="Q534" s="86"/>
      <c r="R534" s="101"/>
      <c r="S534" s="180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20"/>
      <c r="I535" s="22"/>
      <c r="J535" s="1"/>
      <c r="K535" s="1"/>
      <c r="L535" s="12"/>
      <c r="M535" s="1"/>
      <c r="N535" s="1"/>
      <c r="O535" s="1"/>
      <c r="P535" s="1"/>
      <c r="Q535" s="86"/>
      <c r="R535" s="101"/>
      <c r="S535" s="180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20"/>
      <c r="I536" s="22"/>
      <c r="J536" s="1"/>
      <c r="K536" s="1"/>
      <c r="L536" s="12"/>
      <c r="M536" s="1"/>
      <c r="N536" s="1"/>
      <c r="O536" s="1"/>
      <c r="P536" s="1"/>
      <c r="Q536" s="86"/>
      <c r="R536" s="101"/>
      <c r="S536" s="180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20"/>
      <c r="I537" s="22"/>
      <c r="J537" s="1"/>
      <c r="K537" s="1"/>
      <c r="L537" s="12"/>
      <c r="M537" s="1"/>
      <c r="N537" s="1"/>
      <c r="O537" s="1"/>
      <c r="P537" s="1"/>
      <c r="Q537" s="86"/>
      <c r="R537" s="101"/>
      <c r="S537" s="180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20"/>
      <c r="I538" s="22"/>
      <c r="J538" s="1"/>
      <c r="K538" s="1"/>
      <c r="L538" s="12"/>
      <c r="M538" s="1"/>
      <c r="N538" s="1"/>
      <c r="O538" s="1"/>
      <c r="P538" s="1"/>
      <c r="Q538" s="86"/>
      <c r="R538" s="101"/>
      <c r="S538" s="180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20"/>
      <c r="I539" s="22"/>
      <c r="J539" s="1"/>
      <c r="K539" s="1"/>
      <c r="L539" s="12"/>
      <c r="M539" s="1"/>
      <c r="N539" s="1"/>
      <c r="O539" s="1"/>
      <c r="P539" s="1"/>
      <c r="Q539" s="86"/>
      <c r="R539" s="101"/>
      <c r="S539" s="180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20"/>
      <c r="I540" s="22"/>
      <c r="J540" s="1"/>
      <c r="K540" s="1"/>
      <c r="L540" s="12"/>
      <c r="M540" s="1"/>
      <c r="N540" s="1"/>
      <c r="O540" s="1"/>
      <c r="P540" s="1"/>
      <c r="Q540" s="86"/>
      <c r="R540" s="101"/>
      <c r="S540" s="180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20"/>
      <c r="I541" s="22"/>
      <c r="J541" s="1"/>
      <c r="K541" s="1"/>
      <c r="L541" s="12"/>
      <c r="M541" s="1"/>
      <c r="N541" s="1"/>
      <c r="O541" s="1"/>
      <c r="P541" s="1"/>
      <c r="Q541" s="86"/>
      <c r="R541" s="101"/>
      <c r="S541" s="180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20"/>
      <c r="I542" s="22"/>
      <c r="J542" s="1"/>
      <c r="K542" s="1"/>
      <c r="L542" s="12"/>
      <c r="M542" s="1"/>
      <c r="N542" s="1"/>
      <c r="O542" s="1"/>
      <c r="P542" s="1"/>
      <c r="Q542" s="86"/>
      <c r="R542" s="101"/>
      <c r="S542" s="180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20"/>
      <c r="I543" s="22"/>
      <c r="J543" s="1"/>
      <c r="K543" s="1"/>
      <c r="L543" s="12"/>
      <c r="M543" s="1"/>
      <c r="N543" s="1"/>
      <c r="O543" s="1"/>
      <c r="P543" s="1"/>
      <c r="Q543" s="86"/>
      <c r="R543" s="101"/>
      <c r="S543" s="180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20"/>
      <c r="I544" s="22"/>
      <c r="J544" s="1"/>
      <c r="K544" s="1"/>
      <c r="L544" s="12"/>
      <c r="M544" s="1"/>
      <c r="N544" s="1"/>
      <c r="O544" s="1"/>
      <c r="P544" s="1"/>
      <c r="Q544" s="86"/>
      <c r="R544" s="101"/>
      <c r="S544" s="180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20"/>
      <c r="I545" s="22"/>
      <c r="J545" s="1"/>
      <c r="K545" s="1"/>
      <c r="L545" s="12"/>
      <c r="M545" s="1"/>
      <c r="N545" s="1"/>
      <c r="O545" s="1"/>
      <c r="P545" s="1"/>
      <c r="Q545" s="86"/>
      <c r="R545" s="101"/>
      <c r="S545" s="180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20"/>
      <c r="I546" s="22"/>
      <c r="J546" s="1"/>
      <c r="K546" s="1"/>
      <c r="L546" s="12"/>
      <c r="M546" s="1"/>
      <c r="N546" s="1"/>
      <c r="O546" s="1"/>
      <c r="P546" s="1"/>
      <c r="Q546" s="86"/>
      <c r="R546" s="101"/>
      <c r="S546" s="180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20"/>
      <c r="I547" s="22"/>
      <c r="J547" s="1"/>
      <c r="K547" s="1"/>
      <c r="L547" s="12"/>
      <c r="M547" s="1"/>
      <c r="N547" s="1"/>
      <c r="O547" s="1"/>
      <c r="P547" s="1"/>
      <c r="Q547" s="86"/>
      <c r="R547" s="101"/>
      <c r="S547" s="180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20"/>
      <c r="I548" s="22"/>
      <c r="J548" s="1"/>
      <c r="K548" s="1"/>
      <c r="L548" s="12"/>
      <c r="M548" s="1"/>
      <c r="N548" s="1"/>
      <c r="O548" s="1"/>
      <c r="P548" s="1"/>
      <c r="Q548" s="86"/>
      <c r="R548" s="101"/>
      <c r="S548" s="180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20"/>
      <c r="I549" s="22"/>
      <c r="J549" s="1"/>
      <c r="K549" s="1"/>
      <c r="L549" s="12"/>
      <c r="M549" s="1"/>
      <c r="N549" s="1"/>
      <c r="O549" s="1"/>
      <c r="P549" s="1"/>
      <c r="Q549" s="86"/>
      <c r="R549" s="101"/>
      <c r="S549" s="180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20"/>
      <c r="I550" s="22"/>
      <c r="J550" s="1"/>
      <c r="K550" s="1"/>
      <c r="L550" s="12"/>
      <c r="M550" s="1"/>
      <c r="N550" s="1"/>
      <c r="O550" s="1"/>
      <c r="P550" s="1"/>
      <c r="Q550" s="86"/>
      <c r="R550" s="101"/>
      <c r="S550" s="180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20"/>
      <c r="I551" s="22"/>
      <c r="J551" s="1"/>
      <c r="K551" s="1"/>
      <c r="L551" s="12"/>
      <c r="M551" s="1"/>
      <c r="N551" s="1"/>
      <c r="O551" s="1"/>
      <c r="P551" s="1"/>
      <c r="Q551" s="86"/>
      <c r="R551" s="101"/>
      <c r="S551" s="180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20"/>
      <c r="I552" s="22"/>
      <c r="J552" s="1"/>
      <c r="K552" s="1"/>
      <c r="L552" s="12"/>
      <c r="M552" s="1"/>
      <c r="N552" s="1"/>
      <c r="O552" s="1"/>
      <c r="P552" s="1"/>
      <c r="Q552" s="86"/>
      <c r="R552" s="101"/>
      <c r="S552" s="180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20"/>
      <c r="I553" s="22"/>
      <c r="J553" s="1"/>
      <c r="K553" s="1"/>
      <c r="L553" s="12"/>
      <c r="M553" s="1"/>
      <c r="N553" s="1"/>
      <c r="O553" s="1"/>
      <c r="P553" s="1"/>
      <c r="Q553" s="86"/>
      <c r="R553" s="101"/>
      <c r="S553" s="180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20"/>
      <c r="I554" s="22"/>
      <c r="J554" s="1"/>
      <c r="K554" s="1"/>
      <c r="L554" s="12"/>
      <c r="M554" s="1"/>
      <c r="N554" s="1"/>
      <c r="O554" s="1"/>
      <c r="P554" s="1"/>
      <c r="Q554" s="86"/>
      <c r="R554" s="101"/>
      <c r="S554" s="180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20"/>
      <c r="I555" s="22"/>
      <c r="J555" s="1"/>
      <c r="K555" s="1"/>
      <c r="L555" s="12"/>
      <c r="M555" s="1"/>
      <c r="N555" s="1"/>
      <c r="O555" s="1"/>
      <c r="P555" s="1"/>
      <c r="Q555" s="86"/>
      <c r="R555" s="101"/>
      <c r="S555" s="180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20"/>
      <c r="I556" s="22"/>
      <c r="J556" s="1"/>
      <c r="K556" s="1"/>
      <c r="L556" s="12"/>
      <c r="M556" s="1"/>
      <c r="N556" s="1"/>
      <c r="O556" s="1"/>
      <c r="P556" s="1"/>
      <c r="Q556" s="86"/>
      <c r="R556" s="101"/>
      <c r="S556" s="180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20"/>
      <c r="I557" s="22"/>
      <c r="J557" s="1"/>
      <c r="K557" s="1"/>
      <c r="L557" s="12"/>
      <c r="M557" s="1"/>
      <c r="N557" s="1"/>
      <c r="O557" s="1"/>
      <c r="P557" s="1"/>
      <c r="Q557" s="86"/>
      <c r="R557" s="101"/>
      <c r="S557" s="180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20"/>
      <c r="I558" s="22"/>
      <c r="J558" s="1"/>
      <c r="K558" s="1"/>
      <c r="L558" s="12"/>
      <c r="M558" s="1"/>
      <c r="N558" s="1"/>
      <c r="O558" s="1"/>
      <c r="P558" s="1"/>
      <c r="Q558" s="86"/>
      <c r="R558" s="101"/>
      <c r="S558" s="180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20"/>
      <c r="I559" s="22"/>
      <c r="J559" s="1"/>
      <c r="K559" s="1"/>
      <c r="L559" s="12"/>
      <c r="M559" s="1"/>
      <c r="N559" s="1"/>
      <c r="O559" s="1"/>
      <c r="P559" s="1"/>
      <c r="Q559" s="86"/>
      <c r="R559" s="101"/>
      <c r="S559" s="180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20"/>
      <c r="I560" s="22"/>
      <c r="J560" s="1"/>
      <c r="K560" s="1"/>
      <c r="L560" s="12"/>
      <c r="M560" s="1"/>
      <c r="N560" s="1"/>
      <c r="O560" s="1"/>
      <c r="P560" s="1"/>
      <c r="Q560" s="86"/>
      <c r="R560" s="101"/>
      <c r="S560" s="180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20"/>
      <c r="I561" s="22"/>
      <c r="J561" s="1"/>
      <c r="K561" s="1"/>
      <c r="L561" s="12"/>
      <c r="M561" s="1"/>
      <c r="N561" s="1"/>
      <c r="O561" s="1"/>
      <c r="P561" s="1"/>
      <c r="Q561" s="86"/>
      <c r="R561" s="101"/>
      <c r="S561" s="180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20"/>
      <c r="I562" s="22"/>
      <c r="J562" s="1"/>
      <c r="K562" s="1"/>
      <c r="L562" s="12"/>
      <c r="M562" s="1"/>
      <c r="N562" s="1"/>
      <c r="O562" s="1"/>
      <c r="P562" s="1"/>
      <c r="Q562" s="86"/>
      <c r="R562" s="101"/>
      <c r="S562" s="180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20"/>
      <c r="I563" s="22"/>
      <c r="J563" s="1"/>
      <c r="K563" s="1"/>
      <c r="L563" s="12"/>
      <c r="M563" s="1"/>
      <c r="N563" s="1"/>
      <c r="O563" s="1"/>
      <c r="P563" s="1"/>
      <c r="Q563" s="86"/>
      <c r="R563" s="101"/>
      <c r="S563" s="180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20"/>
      <c r="I564" s="22"/>
      <c r="J564" s="1"/>
      <c r="K564" s="1"/>
      <c r="L564" s="12"/>
      <c r="M564" s="1"/>
      <c r="N564" s="1"/>
      <c r="O564" s="1"/>
      <c r="P564" s="1"/>
      <c r="Q564" s="86"/>
      <c r="R564" s="101"/>
      <c r="S564" s="180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20"/>
      <c r="I565" s="22"/>
      <c r="J565" s="1"/>
      <c r="K565" s="1"/>
      <c r="L565" s="12"/>
      <c r="M565" s="1"/>
      <c r="N565" s="1"/>
      <c r="O565" s="1"/>
      <c r="P565" s="1"/>
      <c r="Q565" s="86"/>
      <c r="R565" s="101"/>
      <c r="S565" s="180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20"/>
      <c r="I566" s="22"/>
      <c r="J566" s="1"/>
      <c r="K566" s="1"/>
      <c r="L566" s="12"/>
      <c r="M566" s="1"/>
      <c r="N566" s="1"/>
      <c r="O566" s="1"/>
      <c r="P566" s="1"/>
      <c r="Q566" s="86"/>
      <c r="R566" s="101"/>
      <c r="S566" s="180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20"/>
      <c r="I567" s="22"/>
      <c r="J567" s="1"/>
      <c r="K567" s="1"/>
      <c r="L567" s="12"/>
      <c r="M567" s="1"/>
      <c r="N567" s="1"/>
      <c r="O567" s="1"/>
      <c r="P567" s="1"/>
      <c r="Q567" s="86"/>
      <c r="R567" s="101"/>
      <c r="S567" s="180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20"/>
      <c r="I568" s="22"/>
      <c r="J568" s="1"/>
      <c r="K568" s="1"/>
      <c r="L568" s="12"/>
      <c r="M568" s="1"/>
      <c r="N568" s="1"/>
      <c r="O568" s="1"/>
      <c r="P568" s="1"/>
      <c r="Q568" s="86"/>
      <c r="R568" s="101"/>
      <c r="S568" s="180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20"/>
      <c r="I569" s="22"/>
      <c r="J569" s="1"/>
      <c r="K569" s="1"/>
      <c r="L569" s="12"/>
      <c r="M569" s="1"/>
      <c r="N569" s="1"/>
      <c r="O569" s="1"/>
      <c r="P569" s="1"/>
      <c r="Q569" s="86"/>
      <c r="R569" s="101"/>
      <c r="S569" s="180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20"/>
      <c r="I570" s="22"/>
      <c r="J570" s="1"/>
      <c r="K570" s="1"/>
      <c r="L570" s="12"/>
      <c r="M570" s="1"/>
      <c r="N570" s="1"/>
      <c r="O570" s="1"/>
      <c r="P570" s="1"/>
      <c r="Q570" s="86"/>
      <c r="R570" s="101"/>
      <c r="S570" s="180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20"/>
      <c r="I571" s="22"/>
      <c r="J571" s="1"/>
      <c r="K571" s="1"/>
      <c r="L571" s="12"/>
      <c r="M571" s="1"/>
      <c r="N571" s="1"/>
      <c r="O571" s="1"/>
      <c r="P571" s="1"/>
      <c r="Q571" s="86"/>
      <c r="R571" s="101"/>
      <c r="S571" s="180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20"/>
      <c r="I572" s="22"/>
      <c r="J572" s="1"/>
      <c r="K572" s="1"/>
      <c r="L572" s="12"/>
      <c r="M572" s="1"/>
      <c r="N572" s="1"/>
      <c r="O572" s="1"/>
      <c r="P572" s="1"/>
      <c r="Q572" s="86"/>
      <c r="R572" s="101"/>
      <c r="S572" s="180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20"/>
      <c r="I573" s="22"/>
      <c r="J573" s="1"/>
      <c r="K573" s="1"/>
      <c r="L573" s="12"/>
      <c r="M573" s="1"/>
      <c r="N573" s="1"/>
      <c r="O573" s="1"/>
      <c r="P573" s="1"/>
      <c r="Q573" s="86"/>
      <c r="R573" s="101"/>
      <c r="S573" s="180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20"/>
      <c r="I574" s="22"/>
      <c r="J574" s="1"/>
      <c r="K574" s="1"/>
      <c r="L574" s="12"/>
      <c r="M574" s="1"/>
      <c r="N574" s="1"/>
      <c r="O574" s="1"/>
      <c r="P574" s="1"/>
      <c r="Q574" s="86"/>
      <c r="R574" s="101"/>
      <c r="S574" s="180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20"/>
      <c r="I575" s="22"/>
      <c r="J575" s="1"/>
      <c r="K575" s="1"/>
      <c r="L575" s="12"/>
      <c r="M575" s="1"/>
      <c r="N575" s="1"/>
      <c r="O575" s="1"/>
      <c r="P575" s="1"/>
      <c r="Q575" s="86"/>
      <c r="R575" s="101"/>
      <c r="S575" s="180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20"/>
      <c r="I576" s="22"/>
      <c r="J576" s="1"/>
      <c r="K576" s="1"/>
      <c r="L576" s="12"/>
      <c r="M576" s="1"/>
      <c r="N576" s="1"/>
      <c r="O576" s="1"/>
      <c r="P576" s="1"/>
      <c r="Q576" s="86"/>
      <c r="R576" s="101"/>
      <c r="S576" s="180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20"/>
      <c r="I577" s="22"/>
      <c r="J577" s="1"/>
      <c r="K577" s="1"/>
      <c r="L577" s="12"/>
      <c r="M577" s="1"/>
      <c r="N577" s="1"/>
      <c r="O577" s="1"/>
      <c r="P577" s="1"/>
      <c r="Q577" s="86"/>
      <c r="R577" s="101"/>
      <c r="S577" s="180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20"/>
      <c r="I578" s="22"/>
      <c r="J578" s="1"/>
      <c r="K578" s="1"/>
      <c r="L578" s="12"/>
      <c r="M578" s="1"/>
      <c r="N578" s="1"/>
      <c r="O578" s="1"/>
      <c r="P578" s="1"/>
      <c r="Q578" s="86"/>
      <c r="R578" s="101"/>
      <c r="S578" s="180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20"/>
      <c r="I579" s="22"/>
      <c r="J579" s="1"/>
      <c r="K579" s="1"/>
      <c r="L579" s="12"/>
      <c r="M579" s="1"/>
      <c r="N579" s="1"/>
      <c r="O579" s="1"/>
      <c r="P579" s="1"/>
      <c r="Q579" s="86"/>
      <c r="R579" s="101"/>
      <c r="S579" s="180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20"/>
      <c r="I580" s="22"/>
      <c r="J580" s="1"/>
      <c r="K580" s="1"/>
      <c r="L580" s="12"/>
      <c r="M580" s="1"/>
      <c r="N580" s="1"/>
      <c r="O580" s="1"/>
      <c r="P580" s="1"/>
      <c r="Q580" s="86"/>
      <c r="R580" s="101"/>
      <c r="S580" s="180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20"/>
      <c r="I581" s="22"/>
      <c r="J581" s="1"/>
      <c r="K581" s="1"/>
      <c r="L581" s="12"/>
      <c r="M581" s="1"/>
      <c r="N581" s="1"/>
      <c r="O581" s="1"/>
      <c r="P581" s="1"/>
      <c r="Q581" s="86"/>
      <c r="R581" s="101"/>
      <c r="S581" s="180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20"/>
      <c r="I582" s="22"/>
      <c r="J582" s="1"/>
      <c r="K582" s="1"/>
      <c r="L582" s="12"/>
      <c r="M582" s="1"/>
      <c r="N582" s="1"/>
      <c r="O582" s="1"/>
      <c r="P582" s="1"/>
      <c r="Q582" s="86"/>
      <c r="R582" s="101"/>
      <c r="S582" s="180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20"/>
      <c r="I583" s="22"/>
      <c r="J583" s="1"/>
      <c r="K583" s="1"/>
      <c r="L583" s="12"/>
      <c r="M583" s="1"/>
      <c r="N583" s="1"/>
      <c r="O583" s="1"/>
      <c r="P583" s="1"/>
      <c r="Q583" s="86"/>
      <c r="R583" s="101"/>
      <c r="S583" s="180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20"/>
      <c r="I584" s="22"/>
      <c r="J584" s="1"/>
      <c r="K584" s="1"/>
      <c r="L584" s="12"/>
      <c r="M584" s="1"/>
      <c r="N584" s="1"/>
      <c r="O584" s="1"/>
      <c r="P584" s="1"/>
      <c r="Q584" s="86"/>
      <c r="R584" s="101"/>
      <c r="S584" s="180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20"/>
      <c r="I585" s="22"/>
      <c r="J585" s="1"/>
      <c r="K585" s="1"/>
      <c r="L585" s="12"/>
      <c r="M585" s="1"/>
      <c r="N585" s="1"/>
      <c r="O585" s="1"/>
      <c r="P585" s="1"/>
      <c r="Q585" s="86"/>
      <c r="R585" s="101"/>
      <c r="S585" s="180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20"/>
      <c r="I586" s="22"/>
      <c r="J586" s="1"/>
      <c r="K586" s="1"/>
      <c r="L586" s="12"/>
      <c r="M586" s="1"/>
      <c r="N586" s="1"/>
      <c r="O586" s="1"/>
      <c r="P586" s="1"/>
      <c r="Q586" s="86"/>
      <c r="R586" s="101"/>
      <c r="S586" s="180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20"/>
      <c r="I587" s="22"/>
      <c r="J587" s="1"/>
      <c r="K587" s="1"/>
      <c r="L587" s="12"/>
      <c r="M587" s="1"/>
      <c r="N587" s="1"/>
      <c r="O587" s="1"/>
      <c r="P587" s="1"/>
      <c r="Q587" s="86"/>
      <c r="R587" s="101"/>
      <c r="S587" s="180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20"/>
      <c r="I588" s="22"/>
      <c r="J588" s="1"/>
      <c r="K588" s="1"/>
      <c r="L588" s="12"/>
      <c r="M588" s="1"/>
      <c r="N588" s="1"/>
      <c r="O588" s="1"/>
      <c r="P588" s="1"/>
      <c r="Q588" s="86"/>
      <c r="R588" s="101"/>
      <c r="S588" s="180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20"/>
      <c r="I589" s="22"/>
      <c r="J589" s="1"/>
      <c r="K589" s="1"/>
      <c r="L589" s="12"/>
      <c r="M589" s="1"/>
      <c r="N589" s="1"/>
      <c r="O589" s="1"/>
      <c r="P589" s="1"/>
      <c r="Q589" s="86"/>
      <c r="R589" s="101"/>
      <c r="S589" s="180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20"/>
      <c r="I590" s="22"/>
      <c r="J590" s="1"/>
      <c r="K590" s="1"/>
      <c r="L590" s="12"/>
      <c r="M590" s="1"/>
      <c r="N590" s="1"/>
      <c r="O590" s="1"/>
      <c r="P590" s="1"/>
      <c r="Q590" s="86"/>
      <c r="R590" s="101"/>
      <c r="S590" s="180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20"/>
      <c r="I591" s="22"/>
      <c r="J591" s="1"/>
      <c r="K591" s="1"/>
      <c r="L591" s="12"/>
      <c r="M591" s="1"/>
      <c r="N591" s="1"/>
      <c r="O591" s="1"/>
      <c r="P591" s="1"/>
      <c r="Q591" s="86"/>
      <c r="R591" s="101"/>
      <c r="S591" s="180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20"/>
      <c r="I592" s="22"/>
      <c r="J592" s="1"/>
      <c r="K592" s="1"/>
      <c r="L592" s="12"/>
      <c r="M592" s="1"/>
      <c r="N592" s="1"/>
      <c r="O592" s="1"/>
      <c r="P592" s="1"/>
      <c r="Q592" s="86"/>
      <c r="R592" s="101"/>
      <c r="S592" s="180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20"/>
      <c r="I593" s="22"/>
      <c r="J593" s="1"/>
      <c r="K593" s="1"/>
      <c r="L593" s="12"/>
      <c r="M593" s="1"/>
      <c r="N593" s="1"/>
      <c r="O593" s="1"/>
      <c r="P593" s="1"/>
      <c r="Q593" s="86"/>
      <c r="R593" s="101"/>
      <c r="S593" s="180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20"/>
      <c r="I594" s="22"/>
      <c r="J594" s="1"/>
      <c r="K594" s="1"/>
      <c r="L594" s="12"/>
      <c r="M594" s="1"/>
      <c r="N594" s="1"/>
      <c r="O594" s="1"/>
      <c r="P594" s="1"/>
      <c r="Q594" s="86"/>
      <c r="R594" s="101"/>
      <c r="S594" s="180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20"/>
      <c r="I595" s="22"/>
      <c r="J595" s="1"/>
      <c r="K595" s="1"/>
      <c r="L595" s="12"/>
      <c r="M595" s="1"/>
      <c r="N595" s="1"/>
      <c r="O595" s="1"/>
      <c r="P595" s="1"/>
      <c r="Q595" s="86"/>
      <c r="R595" s="101"/>
      <c r="S595" s="180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20"/>
      <c r="I596" s="22"/>
      <c r="J596" s="1"/>
      <c r="K596" s="1"/>
      <c r="L596" s="12"/>
      <c r="M596" s="1"/>
      <c r="N596" s="1"/>
      <c r="O596" s="1"/>
      <c r="P596" s="1"/>
      <c r="Q596" s="86"/>
      <c r="R596" s="101"/>
      <c r="S596" s="180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20"/>
      <c r="I597" s="22"/>
      <c r="J597" s="1"/>
      <c r="K597" s="1"/>
      <c r="L597" s="12"/>
      <c r="M597" s="1"/>
      <c r="N597" s="1"/>
      <c r="O597" s="1"/>
      <c r="P597" s="1"/>
      <c r="Q597" s="86"/>
      <c r="R597" s="101"/>
      <c r="S597" s="180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20"/>
      <c r="I598" s="22"/>
      <c r="J598" s="1"/>
      <c r="K598" s="1"/>
      <c r="L598" s="12"/>
      <c r="M598" s="1"/>
      <c r="N598" s="1"/>
      <c r="O598" s="1"/>
      <c r="P598" s="1"/>
      <c r="Q598" s="86"/>
      <c r="R598" s="101"/>
      <c r="S598" s="180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20"/>
      <c r="I599" s="22"/>
      <c r="J599" s="1"/>
      <c r="K599" s="1"/>
      <c r="L599" s="12"/>
      <c r="M599" s="1"/>
      <c r="N599" s="1"/>
      <c r="O599" s="1"/>
      <c r="P599" s="1"/>
      <c r="Q599" s="86"/>
      <c r="R599" s="101"/>
      <c r="S599" s="180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20"/>
      <c r="I600" s="22"/>
      <c r="J600" s="1"/>
      <c r="K600" s="1"/>
      <c r="L600" s="12"/>
      <c r="M600" s="1"/>
      <c r="N600" s="1"/>
      <c r="O600" s="1"/>
      <c r="P600" s="1"/>
      <c r="Q600" s="86"/>
      <c r="R600" s="101"/>
      <c r="S600" s="180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20"/>
      <c r="I601" s="22"/>
      <c r="J601" s="1"/>
      <c r="K601" s="1"/>
      <c r="L601" s="12"/>
      <c r="M601" s="1"/>
      <c r="N601" s="1"/>
      <c r="O601" s="1"/>
      <c r="P601" s="1"/>
      <c r="Q601" s="86"/>
      <c r="R601" s="101"/>
      <c r="S601" s="180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20"/>
      <c r="I602" s="22"/>
      <c r="J602" s="1"/>
      <c r="K602" s="1"/>
      <c r="L602" s="12"/>
      <c r="M602" s="1"/>
      <c r="N602" s="1"/>
      <c r="O602" s="1"/>
      <c r="P602" s="1"/>
      <c r="Q602" s="86"/>
      <c r="R602" s="101"/>
      <c r="S602" s="180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20"/>
      <c r="I603" s="22"/>
      <c r="J603" s="1"/>
      <c r="K603" s="1"/>
      <c r="L603" s="12"/>
      <c r="M603" s="1"/>
      <c r="N603" s="1"/>
      <c r="O603" s="1"/>
      <c r="P603" s="1"/>
      <c r="Q603" s="86"/>
      <c r="R603" s="101"/>
      <c r="S603" s="180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20"/>
      <c r="I604" s="22"/>
      <c r="J604" s="1"/>
      <c r="K604" s="1"/>
      <c r="L604" s="12"/>
      <c r="M604" s="1"/>
      <c r="N604" s="1"/>
      <c r="O604" s="1"/>
      <c r="P604" s="1"/>
      <c r="Q604" s="86"/>
      <c r="R604" s="101"/>
      <c r="S604" s="180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20"/>
      <c r="I605" s="22"/>
      <c r="J605" s="1"/>
      <c r="K605" s="1"/>
      <c r="L605" s="12"/>
      <c r="M605" s="1"/>
      <c r="N605" s="1"/>
      <c r="O605" s="1"/>
      <c r="P605" s="1"/>
      <c r="Q605" s="86"/>
      <c r="R605" s="101"/>
      <c r="S605" s="180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20"/>
      <c r="I606" s="22"/>
      <c r="J606" s="1"/>
      <c r="K606" s="1"/>
      <c r="L606" s="12"/>
      <c r="M606" s="1"/>
      <c r="N606" s="1"/>
      <c r="O606" s="1"/>
      <c r="P606" s="1"/>
      <c r="Q606" s="86"/>
      <c r="R606" s="101"/>
      <c r="S606" s="180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20"/>
      <c r="I607" s="22"/>
      <c r="J607" s="1"/>
      <c r="K607" s="1"/>
      <c r="L607" s="12"/>
      <c r="M607" s="1"/>
      <c r="N607" s="1"/>
      <c r="O607" s="1"/>
      <c r="P607" s="1"/>
      <c r="Q607" s="86"/>
      <c r="R607" s="101"/>
      <c r="S607" s="180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20"/>
      <c r="I608" s="22"/>
      <c r="J608" s="1"/>
      <c r="K608" s="1"/>
      <c r="L608" s="12"/>
      <c r="M608" s="1"/>
      <c r="N608" s="1"/>
      <c r="O608" s="1"/>
      <c r="P608" s="1"/>
      <c r="Q608" s="86"/>
      <c r="R608" s="101"/>
      <c r="S608" s="180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20"/>
      <c r="I609" s="22"/>
      <c r="J609" s="1"/>
      <c r="K609" s="1"/>
      <c r="L609" s="12"/>
      <c r="M609" s="1"/>
      <c r="N609" s="1"/>
      <c r="O609" s="1"/>
      <c r="P609" s="1"/>
      <c r="Q609" s="86"/>
      <c r="R609" s="101"/>
      <c r="S609" s="180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20"/>
      <c r="I610" s="22"/>
      <c r="J610" s="1"/>
      <c r="K610" s="1"/>
      <c r="L610" s="12"/>
      <c r="M610" s="1"/>
      <c r="N610" s="1"/>
      <c r="O610" s="1"/>
      <c r="P610" s="1"/>
      <c r="Q610" s="86"/>
      <c r="R610" s="101"/>
      <c r="S610" s="180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20"/>
      <c r="I611" s="22"/>
      <c r="J611" s="1"/>
      <c r="K611" s="1"/>
      <c r="L611" s="12"/>
      <c r="M611" s="1"/>
      <c r="N611" s="1"/>
      <c r="O611" s="1"/>
      <c r="P611" s="1"/>
      <c r="Q611" s="86"/>
      <c r="R611" s="101"/>
      <c r="S611" s="180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20"/>
      <c r="I612" s="22"/>
      <c r="J612" s="1"/>
      <c r="K612" s="1"/>
      <c r="L612" s="12"/>
      <c r="M612" s="1"/>
      <c r="N612" s="1"/>
      <c r="O612" s="1"/>
      <c r="P612" s="1"/>
      <c r="Q612" s="86"/>
      <c r="R612" s="101"/>
      <c r="S612" s="180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20"/>
      <c r="I613" s="22"/>
      <c r="J613" s="1"/>
      <c r="K613" s="1"/>
      <c r="L613" s="12"/>
      <c r="M613" s="1"/>
      <c r="N613" s="1"/>
      <c r="O613" s="1"/>
      <c r="P613" s="1"/>
      <c r="Q613" s="86"/>
      <c r="R613" s="101"/>
      <c r="S613" s="180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20"/>
      <c r="I614" s="22"/>
      <c r="J614" s="1"/>
      <c r="K614" s="1"/>
      <c r="L614" s="12"/>
      <c r="M614" s="1"/>
      <c r="N614" s="1"/>
      <c r="O614" s="1"/>
      <c r="P614" s="1"/>
      <c r="Q614" s="86"/>
      <c r="R614" s="101"/>
      <c r="S614" s="180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20"/>
      <c r="I615" s="22"/>
      <c r="J615" s="1"/>
      <c r="K615" s="1"/>
      <c r="L615" s="12"/>
      <c r="M615" s="1"/>
      <c r="N615" s="1"/>
      <c r="O615" s="1"/>
      <c r="P615" s="1"/>
      <c r="Q615" s="86"/>
      <c r="R615" s="101"/>
      <c r="S615" s="180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20"/>
      <c r="I616" s="22"/>
      <c r="J616" s="1"/>
      <c r="K616" s="1"/>
      <c r="L616" s="12"/>
      <c r="M616" s="1"/>
      <c r="N616" s="1"/>
      <c r="O616" s="1"/>
      <c r="P616" s="1"/>
      <c r="Q616" s="86"/>
      <c r="R616" s="101"/>
      <c r="S616" s="180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20"/>
      <c r="I617" s="22"/>
      <c r="J617" s="1"/>
      <c r="K617" s="1"/>
      <c r="L617" s="12"/>
      <c r="M617" s="1"/>
      <c r="N617" s="1"/>
      <c r="O617" s="1"/>
      <c r="P617" s="1"/>
      <c r="Q617" s="86"/>
      <c r="R617" s="101"/>
      <c r="S617" s="180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20"/>
      <c r="I618" s="22"/>
      <c r="J618" s="1"/>
      <c r="K618" s="1"/>
      <c r="L618" s="12"/>
      <c r="M618" s="1"/>
      <c r="N618" s="1"/>
      <c r="O618" s="1"/>
      <c r="P618" s="1"/>
      <c r="Q618" s="86"/>
      <c r="R618" s="101"/>
      <c r="S618" s="180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20"/>
      <c r="I619" s="22"/>
      <c r="J619" s="1"/>
      <c r="K619" s="1"/>
      <c r="L619" s="12"/>
      <c r="M619" s="1"/>
      <c r="N619" s="1"/>
      <c r="O619" s="1"/>
      <c r="P619" s="1"/>
      <c r="Q619" s="86"/>
      <c r="R619" s="101"/>
      <c r="S619" s="180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20"/>
      <c r="I620" s="22"/>
      <c r="J620" s="1"/>
      <c r="K620" s="1"/>
      <c r="L620" s="12"/>
      <c r="M620" s="1"/>
      <c r="N620" s="1"/>
      <c r="O620" s="1"/>
      <c r="P620" s="1"/>
      <c r="Q620" s="86"/>
      <c r="R620" s="101"/>
      <c r="S620" s="180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20"/>
      <c r="I621" s="22"/>
      <c r="J621" s="1"/>
      <c r="K621" s="1"/>
      <c r="L621" s="12"/>
      <c r="M621" s="1"/>
      <c r="N621" s="1"/>
      <c r="O621" s="1"/>
      <c r="P621" s="1"/>
      <c r="Q621" s="86"/>
      <c r="R621" s="101"/>
      <c r="S621" s="180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20"/>
      <c r="I622" s="22"/>
      <c r="J622" s="1"/>
      <c r="K622" s="1"/>
      <c r="L622" s="12"/>
      <c r="M622" s="1"/>
      <c r="N622" s="1"/>
      <c r="O622" s="1"/>
      <c r="P622" s="1"/>
      <c r="Q622" s="86"/>
      <c r="R622" s="101"/>
      <c r="S622" s="180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20"/>
      <c r="I623" s="22"/>
      <c r="J623" s="1"/>
      <c r="K623" s="1"/>
      <c r="L623" s="12"/>
      <c r="M623" s="1"/>
      <c r="N623" s="1"/>
      <c r="O623" s="1"/>
      <c r="P623" s="1"/>
      <c r="Q623" s="86"/>
      <c r="R623" s="101"/>
      <c r="S623" s="180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20"/>
      <c r="I624" s="22"/>
      <c r="J624" s="1"/>
      <c r="K624" s="1"/>
      <c r="L624" s="12"/>
      <c r="M624" s="1"/>
      <c r="N624" s="1"/>
      <c r="O624" s="1"/>
      <c r="P624" s="1"/>
      <c r="Q624" s="86"/>
      <c r="R624" s="101"/>
      <c r="S624" s="180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20"/>
      <c r="I625" s="22"/>
      <c r="J625" s="1"/>
      <c r="K625" s="1"/>
      <c r="L625" s="12"/>
      <c r="M625" s="1"/>
      <c r="N625" s="1"/>
      <c r="O625" s="1"/>
      <c r="P625" s="1"/>
      <c r="Q625" s="86"/>
      <c r="R625" s="101"/>
      <c r="S625" s="180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20"/>
      <c r="I626" s="22"/>
      <c r="J626" s="1"/>
      <c r="K626" s="1"/>
      <c r="L626" s="12"/>
      <c r="M626" s="1"/>
      <c r="N626" s="1"/>
      <c r="O626" s="1"/>
      <c r="P626" s="1"/>
      <c r="Q626" s="86"/>
      <c r="R626" s="101"/>
      <c r="S626" s="180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20"/>
      <c r="I627" s="22"/>
      <c r="J627" s="1"/>
      <c r="K627" s="1"/>
      <c r="L627" s="12"/>
      <c r="M627" s="1"/>
      <c r="N627" s="1"/>
      <c r="O627" s="1"/>
      <c r="P627" s="1"/>
      <c r="Q627" s="86"/>
      <c r="R627" s="101"/>
      <c r="S627" s="180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20"/>
      <c r="I628" s="22"/>
      <c r="J628" s="1"/>
      <c r="K628" s="1"/>
      <c r="L628" s="12"/>
      <c r="M628" s="1"/>
      <c r="N628" s="1"/>
      <c r="O628" s="1"/>
      <c r="P628" s="1"/>
      <c r="Q628" s="86"/>
      <c r="R628" s="101"/>
      <c r="S628" s="180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20"/>
      <c r="I629" s="22"/>
      <c r="J629" s="1"/>
      <c r="K629" s="1"/>
      <c r="L629" s="12"/>
      <c r="M629" s="1"/>
      <c r="N629" s="1"/>
      <c r="O629" s="1"/>
      <c r="P629" s="1"/>
      <c r="Q629" s="86"/>
      <c r="R629" s="101"/>
      <c r="S629" s="180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20"/>
      <c r="I630" s="22"/>
      <c r="J630" s="1"/>
      <c r="K630" s="1"/>
      <c r="L630" s="12"/>
      <c r="M630" s="1"/>
      <c r="N630" s="1"/>
      <c r="O630" s="1"/>
      <c r="P630" s="1"/>
      <c r="Q630" s="86"/>
      <c r="R630" s="101"/>
      <c r="S630" s="180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20"/>
      <c r="I631" s="22"/>
      <c r="J631" s="1"/>
      <c r="K631" s="1"/>
      <c r="L631" s="12"/>
      <c r="M631" s="1"/>
      <c r="N631" s="1"/>
      <c r="O631" s="1"/>
      <c r="P631" s="1"/>
      <c r="Q631" s="86"/>
      <c r="R631" s="101"/>
      <c r="S631" s="180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20"/>
      <c r="I632" s="22"/>
      <c r="J632" s="1"/>
      <c r="K632" s="1"/>
      <c r="L632" s="12"/>
      <c r="M632" s="1"/>
      <c r="N632" s="1"/>
      <c r="O632" s="1"/>
      <c r="P632" s="1"/>
      <c r="Q632" s="86"/>
      <c r="R632" s="101"/>
      <c r="S632" s="180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20"/>
      <c r="I633" s="22"/>
      <c r="J633" s="1"/>
      <c r="K633" s="1"/>
      <c r="L633" s="12"/>
      <c r="M633" s="1"/>
      <c r="N633" s="1"/>
      <c r="O633" s="1"/>
      <c r="P633" s="1"/>
      <c r="Q633" s="86"/>
      <c r="R633" s="101"/>
      <c r="S633" s="180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20"/>
      <c r="I634" s="22"/>
      <c r="J634" s="1"/>
      <c r="K634" s="1"/>
      <c r="L634" s="12"/>
      <c r="M634" s="1"/>
      <c r="N634" s="1"/>
      <c r="O634" s="1"/>
      <c r="P634" s="1"/>
      <c r="Q634" s="86"/>
      <c r="R634" s="101"/>
      <c r="S634" s="180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20"/>
      <c r="I635" s="22"/>
      <c r="J635" s="1"/>
      <c r="K635" s="1"/>
      <c r="L635" s="12"/>
      <c r="M635" s="1"/>
      <c r="N635" s="1"/>
      <c r="O635" s="1"/>
      <c r="P635" s="1"/>
      <c r="Q635" s="86"/>
      <c r="R635" s="101"/>
      <c r="S635" s="180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20"/>
      <c r="I636" s="22"/>
      <c r="J636" s="1"/>
      <c r="K636" s="1"/>
      <c r="L636" s="12"/>
      <c r="M636" s="1"/>
      <c r="N636" s="1"/>
      <c r="O636" s="1"/>
      <c r="P636" s="1"/>
      <c r="Q636" s="86"/>
      <c r="R636" s="101"/>
      <c r="S636" s="180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20"/>
      <c r="I637" s="22"/>
      <c r="J637" s="1"/>
      <c r="K637" s="1"/>
      <c r="L637" s="12"/>
      <c r="M637" s="1"/>
      <c r="N637" s="1"/>
      <c r="O637" s="1"/>
      <c r="P637" s="1"/>
      <c r="Q637" s="86"/>
      <c r="R637" s="101"/>
      <c r="S637" s="180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20"/>
      <c r="I638" s="22"/>
      <c r="J638" s="1"/>
      <c r="K638" s="1"/>
      <c r="L638" s="12"/>
      <c r="M638" s="1"/>
      <c r="N638" s="1"/>
      <c r="O638" s="1"/>
      <c r="P638" s="1"/>
      <c r="Q638" s="86"/>
      <c r="R638" s="101"/>
      <c r="S638" s="180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20"/>
      <c r="I639" s="22"/>
      <c r="J639" s="1"/>
      <c r="K639" s="1"/>
      <c r="L639" s="12"/>
      <c r="M639" s="1"/>
      <c r="N639" s="1"/>
      <c r="O639" s="1"/>
      <c r="P639" s="1"/>
      <c r="Q639" s="86"/>
      <c r="R639" s="101"/>
      <c r="S639" s="180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20"/>
      <c r="I640" s="22"/>
      <c r="J640" s="1"/>
      <c r="K640" s="1"/>
      <c r="L640" s="12"/>
      <c r="M640" s="1"/>
      <c r="N640" s="1"/>
      <c r="O640" s="1"/>
      <c r="P640" s="1"/>
      <c r="Q640" s="86"/>
      <c r="R640" s="101"/>
      <c r="S640" s="180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20"/>
      <c r="I641" s="22"/>
      <c r="J641" s="1"/>
      <c r="K641" s="1"/>
      <c r="L641" s="12"/>
      <c r="M641" s="1"/>
      <c r="N641" s="1"/>
      <c r="O641" s="1"/>
      <c r="P641" s="1"/>
      <c r="Q641" s="86"/>
      <c r="R641" s="101"/>
      <c r="S641" s="180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20"/>
      <c r="I642" s="22"/>
      <c r="J642" s="1"/>
      <c r="K642" s="1"/>
      <c r="L642" s="12"/>
      <c r="M642" s="1"/>
      <c r="N642" s="1"/>
      <c r="O642" s="1"/>
      <c r="P642" s="1"/>
      <c r="Q642" s="86"/>
      <c r="R642" s="101"/>
      <c r="S642" s="180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20"/>
      <c r="I643" s="22"/>
      <c r="J643" s="1"/>
      <c r="K643" s="1"/>
      <c r="L643" s="12"/>
      <c r="M643" s="1"/>
      <c r="N643" s="1"/>
      <c r="O643" s="1"/>
      <c r="P643" s="1"/>
      <c r="Q643" s="86"/>
      <c r="R643" s="101"/>
      <c r="S643" s="180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20"/>
      <c r="I644" s="22"/>
      <c r="J644" s="1"/>
      <c r="K644" s="1"/>
      <c r="L644" s="12"/>
      <c r="M644" s="1"/>
      <c r="N644" s="1"/>
      <c r="O644" s="1"/>
      <c r="P644" s="1"/>
      <c r="Q644" s="86"/>
      <c r="R644" s="101"/>
      <c r="S644" s="180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20"/>
      <c r="I645" s="22"/>
      <c r="J645" s="1"/>
      <c r="K645" s="1"/>
      <c r="L645" s="12"/>
      <c r="M645" s="1"/>
      <c r="N645" s="1"/>
      <c r="O645" s="1"/>
      <c r="P645" s="1"/>
      <c r="Q645" s="86"/>
      <c r="R645" s="101"/>
      <c r="S645" s="180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20"/>
      <c r="I646" s="22"/>
      <c r="J646" s="1"/>
      <c r="K646" s="1"/>
      <c r="L646" s="12"/>
      <c r="M646" s="1"/>
      <c r="N646" s="1"/>
      <c r="O646" s="1"/>
      <c r="P646" s="1"/>
      <c r="Q646" s="86"/>
      <c r="R646" s="101"/>
      <c r="S646" s="180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20"/>
      <c r="I647" s="22"/>
      <c r="J647" s="1"/>
      <c r="K647" s="1"/>
      <c r="L647" s="12"/>
      <c r="M647" s="1"/>
      <c r="N647" s="1"/>
      <c r="O647" s="1"/>
      <c r="P647" s="1"/>
      <c r="Q647" s="86"/>
      <c r="R647" s="101"/>
      <c r="S647" s="180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20"/>
      <c r="I648" s="22"/>
      <c r="J648" s="1"/>
      <c r="K648" s="1"/>
      <c r="L648" s="12"/>
      <c r="M648" s="1"/>
      <c r="N648" s="1"/>
      <c r="O648" s="1"/>
      <c r="P648" s="1"/>
      <c r="Q648" s="86"/>
      <c r="R648" s="101"/>
      <c r="S648" s="180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20"/>
      <c r="I649" s="22"/>
      <c r="J649" s="1"/>
      <c r="K649" s="1"/>
      <c r="L649" s="12"/>
      <c r="M649" s="1"/>
      <c r="N649" s="1"/>
      <c r="O649" s="1"/>
      <c r="P649" s="1"/>
      <c r="Q649" s="86"/>
      <c r="R649" s="101"/>
      <c r="S649" s="180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20"/>
      <c r="I650" s="22"/>
      <c r="J650" s="1"/>
      <c r="K650" s="1"/>
      <c r="L650" s="12"/>
      <c r="M650" s="1"/>
      <c r="N650" s="1"/>
      <c r="O650" s="1"/>
      <c r="P650" s="1"/>
      <c r="Q650" s="86"/>
      <c r="R650" s="101"/>
      <c r="S650" s="180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20"/>
      <c r="I651" s="22"/>
      <c r="J651" s="1"/>
      <c r="K651" s="1"/>
      <c r="L651" s="12"/>
      <c r="M651" s="1"/>
      <c r="N651" s="1"/>
      <c r="O651" s="1"/>
      <c r="P651" s="1"/>
      <c r="Q651" s="86"/>
      <c r="R651" s="101"/>
      <c r="S651" s="180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20"/>
      <c r="I652" s="22"/>
      <c r="J652" s="1"/>
      <c r="K652" s="1"/>
      <c r="L652" s="12"/>
      <c r="M652" s="1"/>
      <c r="N652" s="1"/>
      <c r="O652" s="1"/>
      <c r="P652" s="1"/>
      <c r="Q652" s="86"/>
      <c r="R652" s="101"/>
      <c r="S652" s="180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20"/>
      <c r="I653" s="22"/>
      <c r="J653" s="1"/>
      <c r="K653" s="1"/>
      <c r="L653" s="12"/>
      <c r="M653" s="1"/>
      <c r="N653" s="1"/>
      <c r="O653" s="1"/>
      <c r="P653" s="1"/>
      <c r="Q653" s="86"/>
      <c r="R653" s="101"/>
      <c r="S653" s="180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20"/>
      <c r="I654" s="22"/>
      <c r="J654" s="1"/>
      <c r="K654" s="1"/>
      <c r="L654" s="12"/>
      <c r="M654" s="1"/>
      <c r="N654" s="1"/>
      <c r="O654" s="1"/>
      <c r="P654" s="1"/>
      <c r="Q654" s="86"/>
      <c r="R654" s="101"/>
      <c r="S654" s="180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20"/>
      <c r="I655" s="22"/>
      <c r="J655" s="1"/>
      <c r="K655" s="1"/>
      <c r="L655" s="12"/>
      <c r="M655" s="1"/>
      <c r="N655" s="1"/>
      <c r="O655" s="1"/>
      <c r="P655" s="1"/>
      <c r="Q655" s="86"/>
      <c r="R655" s="101"/>
      <c r="S655" s="180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20"/>
      <c r="I656" s="22"/>
      <c r="J656" s="1"/>
      <c r="K656" s="1"/>
      <c r="L656" s="12"/>
      <c r="M656" s="1"/>
      <c r="N656" s="1"/>
      <c r="O656" s="1"/>
      <c r="P656" s="1"/>
      <c r="Q656" s="86"/>
      <c r="R656" s="101"/>
      <c r="S656" s="180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20"/>
      <c r="I657" s="22"/>
      <c r="J657" s="1"/>
      <c r="K657" s="1"/>
      <c r="L657" s="12"/>
      <c r="M657" s="1"/>
      <c r="N657" s="1"/>
      <c r="O657" s="1"/>
      <c r="P657" s="1"/>
      <c r="Q657" s="86"/>
      <c r="R657" s="101"/>
      <c r="S657" s="180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20"/>
      <c r="I658" s="22"/>
      <c r="J658" s="1"/>
      <c r="K658" s="1"/>
      <c r="L658" s="12"/>
      <c r="M658" s="1"/>
      <c r="N658" s="1"/>
      <c r="O658" s="1"/>
      <c r="P658" s="1"/>
      <c r="Q658" s="86"/>
      <c r="R658" s="101"/>
      <c r="S658" s="180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20"/>
      <c r="I659" s="22"/>
      <c r="J659" s="1"/>
      <c r="K659" s="1"/>
      <c r="L659" s="12"/>
      <c r="M659" s="1"/>
      <c r="N659" s="1"/>
      <c r="O659" s="1"/>
      <c r="P659" s="1"/>
      <c r="Q659" s="86"/>
      <c r="R659" s="101"/>
      <c r="S659" s="180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20"/>
      <c r="I660" s="22"/>
      <c r="J660" s="1"/>
      <c r="K660" s="1"/>
      <c r="L660" s="12"/>
      <c r="M660" s="1"/>
      <c r="N660" s="1"/>
      <c r="O660" s="1"/>
      <c r="P660" s="1"/>
      <c r="Q660" s="86"/>
      <c r="R660" s="101"/>
      <c r="S660" s="180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20"/>
      <c r="I661" s="22"/>
      <c r="J661" s="1"/>
      <c r="K661" s="1"/>
      <c r="L661" s="12"/>
      <c r="M661" s="1"/>
      <c r="N661" s="1"/>
      <c r="O661" s="1"/>
      <c r="P661" s="1"/>
      <c r="Q661" s="86"/>
      <c r="R661" s="101"/>
      <c r="S661" s="180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20"/>
      <c r="I662" s="22"/>
      <c r="J662" s="1"/>
      <c r="K662" s="1"/>
      <c r="L662" s="12"/>
      <c r="M662" s="1"/>
      <c r="N662" s="1"/>
      <c r="O662" s="1"/>
      <c r="P662" s="1"/>
      <c r="Q662" s="86"/>
      <c r="R662" s="101"/>
      <c r="S662" s="180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20"/>
      <c r="I663" s="22"/>
      <c r="J663" s="1"/>
      <c r="K663" s="1"/>
      <c r="L663" s="12"/>
      <c r="M663" s="1"/>
      <c r="N663" s="1"/>
      <c r="O663" s="1"/>
      <c r="P663" s="1"/>
      <c r="Q663" s="86"/>
      <c r="R663" s="101"/>
      <c r="S663" s="180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20"/>
      <c r="I664" s="22"/>
      <c r="J664" s="1"/>
      <c r="K664" s="1"/>
      <c r="L664" s="12"/>
      <c r="M664" s="1"/>
      <c r="N664" s="1"/>
      <c r="O664" s="1"/>
      <c r="P664" s="1"/>
      <c r="Q664" s="86"/>
      <c r="R664" s="101"/>
      <c r="S664" s="180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20"/>
      <c r="I665" s="22"/>
      <c r="J665" s="1"/>
      <c r="K665" s="1"/>
      <c r="L665" s="12"/>
      <c r="M665" s="1"/>
      <c r="N665" s="1"/>
      <c r="O665" s="1"/>
      <c r="P665" s="1"/>
      <c r="Q665" s="86"/>
      <c r="R665" s="101"/>
      <c r="S665" s="180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20"/>
      <c r="I666" s="22"/>
      <c r="J666" s="1"/>
      <c r="K666" s="1"/>
      <c r="L666" s="12"/>
      <c r="M666" s="1"/>
      <c r="N666" s="1"/>
      <c r="O666" s="1"/>
      <c r="P666" s="1"/>
      <c r="Q666" s="86"/>
      <c r="R666" s="101"/>
      <c r="S666" s="180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20"/>
      <c r="I667" s="22"/>
      <c r="J667" s="1"/>
      <c r="K667" s="1"/>
      <c r="L667" s="12"/>
      <c r="M667" s="1"/>
      <c r="N667" s="1"/>
      <c r="O667" s="1"/>
      <c r="P667" s="1"/>
      <c r="Q667" s="86"/>
      <c r="R667" s="101"/>
      <c r="S667" s="180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20"/>
      <c r="I668" s="22"/>
      <c r="J668" s="1"/>
      <c r="K668" s="1"/>
      <c r="L668" s="12"/>
      <c r="M668" s="1"/>
      <c r="N668" s="1"/>
      <c r="O668" s="1"/>
      <c r="P668" s="1"/>
      <c r="Q668" s="86"/>
      <c r="R668" s="101"/>
      <c r="S668" s="180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20"/>
      <c r="I669" s="22"/>
      <c r="J669" s="1"/>
      <c r="K669" s="1"/>
      <c r="L669" s="12"/>
      <c r="M669" s="1"/>
      <c r="N669" s="1"/>
      <c r="O669" s="1"/>
      <c r="P669" s="1"/>
      <c r="Q669" s="86"/>
      <c r="R669" s="101"/>
      <c r="S669" s="180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20"/>
      <c r="I670" s="22"/>
      <c r="J670" s="1"/>
      <c r="K670" s="1"/>
      <c r="L670" s="12"/>
      <c r="M670" s="1"/>
      <c r="N670" s="1"/>
      <c r="O670" s="1"/>
      <c r="P670" s="1"/>
      <c r="Q670" s="86"/>
      <c r="R670" s="101"/>
      <c r="S670" s="180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20"/>
      <c r="I671" s="22"/>
      <c r="J671" s="1"/>
      <c r="K671" s="1"/>
      <c r="L671" s="12"/>
      <c r="M671" s="1"/>
      <c r="N671" s="1"/>
      <c r="O671" s="1"/>
      <c r="P671" s="1"/>
      <c r="Q671" s="86"/>
      <c r="R671" s="101"/>
      <c r="S671" s="180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20"/>
      <c r="I672" s="22"/>
      <c r="J672" s="1"/>
      <c r="K672" s="1"/>
      <c r="L672" s="12"/>
      <c r="M672" s="1"/>
      <c r="N672" s="1"/>
      <c r="O672" s="1"/>
      <c r="P672" s="1"/>
      <c r="Q672" s="86"/>
      <c r="R672" s="101"/>
      <c r="S672" s="180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20"/>
      <c r="I673" s="22"/>
      <c r="J673" s="1"/>
      <c r="K673" s="1"/>
      <c r="L673" s="12"/>
      <c r="M673" s="1"/>
      <c r="N673" s="1"/>
      <c r="O673" s="1"/>
      <c r="P673" s="1"/>
      <c r="Q673" s="86"/>
      <c r="R673" s="101"/>
      <c r="S673" s="180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20"/>
      <c r="I674" s="22"/>
      <c r="J674" s="1"/>
      <c r="K674" s="1"/>
      <c r="L674" s="12"/>
      <c r="M674" s="1"/>
      <c r="N674" s="1"/>
      <c r="O674" s="1"/>
      <c r="P674" s="1"/>
      <c r="Q674" s="86"/>
      <c r="R674" s="101"/>
      <c r="S674" s="180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20"/>
      <c r="I675" s="22"/>
      <c r="J675" s="1"/>
      <c r="K675" s="1"/>
      <c r="L675" s="12"/>
      <c r="M675" s="1"/>
      <c r="N675" s="1"/>
      <c r="O675" s="1"/>
      <c r="P675" s="1"/>
      <c r="Q675" s="86"/>
      <c r="R675" s="101"/>
      <c r="S675" s="180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20"/>
      <c r="I676" s="22"/>
      <c r="J676" s="1"/>
      <c r="K676" s="1"/>
      <c r="L676" s="12"/>
      <c r="M676" s="1"/>
      <c r="N676" s="1"/>
      <c r="O676" s="1"/>
      <c r="P676" s="1"/>
      <c r="Q676" s="86"/>
      <c r="R676" s="101"/>
      <c r="S676" s="180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20"/>
      <c r="I677" s="22"/>
      <c r="J677" s="1"/>
      <c r="K677" s="1"/>
      <c r="L677" s="12"/>
      <c r="M677" s="1"/>
      <c r="N677" s="1"/>
      <c r="O677" s="1"/>
      <c r="P677" s="1"/>
      <c r="Q677" s="86"/>
      <c r="R677" s="101"/>
      <c r="S677" s="180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20"/>
      <c r="I678" s="22"/>
      <c r="J678" s="1"/>
      <c r="K678" s="1"/>
      <c r="L678" s="12"/>
      <c r="M678" s="1"/>
      <c r="N678" s="1"/>
      <c r="O678" s="1"/>
      <c r="P678" s="1"/>
      <c r="Q678" s="86"/>
      <c r="R678" s="101"/>
      <c r="S678" s="180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20"/>
      <c r="I679" s="22"/>
      <c r="J679" s="1"/>
      <c r="K679" s="1"/>
      <c r="L679" s="12"/>
      <c r="M679" s="1"/>
      <c r="N679" s="1"/>
      <c r="O679" s="1"/>
      <c r="P679" s="1"/>
      <c r="Q679" s="86"/>
      <c r="R679" s="101"/>
      <c r="S679" s="180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20"/>
      <c r="I680" s="22"/>
      <c r="J680" s="1"/>
      <c r="K680" s="1"/>
      <c r="L680" s="12"/>
      <c r="M680" s="1"/>
      <c r="N680" s="1"/>
      <c r="O680" s="1"/>
      <c r="P680" s="1"/>
      <c r="Q680" s="86"/>
      <c r="R680" s="101"/>
      <c r="S680" s="180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20"/>
      <c r="I681" s="22"/>
      <c r="J681" s="1"/>
      <c r="K681" s="1"/>
      <c r="L681" s="12"/>
      <c r="M681" s="1"/>
      <c r="N681" s="1"/>
      <c r="O681" s="1"/>
      <c r="P681" s="1"/>
      <c r="Q681" s="86"/>
      <c r="R681" s="101"/>
      <c r="S681" s="180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20"/>
      <c r="I682" s="22"/>
      <c r="J682" s="1"/>
      <c r="K682" s="1"/>
      <c r="L682" s="12"/>
      <c r="M682" s="1"/>
      <c r="N682" s="1"/>
      <c r="O682" s="1"/>
      <c r="P682" s="1"/>
      <c r="Q682" s="86"/>
      <c r="R682" s="101"/>
      <c r="S682" s="180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20"/>
      <c r="I683" s="22"/>
      <c r="J683" s="1"/>
      <c r="K683" s="1"/>
      <c r="L683" s="12"/>
      <c r="M683" s="1"/>
      <c r="N683" s="1"/>
      <c r="O683" s="1"/>
      <c r="P683" s="1"/>
      <c r="Q683" s="86"/>
      <c r="R683" s="101"/>
      <c r="S683" s="180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20"/>
      <c r="I684" s="22"/>
      <c r="J684" s="1"/>
      <c r="K684" s="1"/>
      <c r="L684" s="12"/>
      <c r="M684" s="1"/>
      <c r="N684" s="1"/>
      <c r="O684" s="1"/>
      <c r="P684" s="1"/>
      <c r="Q684" s="86"/>
      <c r="R684" s="101"/>
      <c r="S684" s="180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20"/>
      <c r="I685" s="22"/>
      <c r="J685" s="1"/>
      <c r="K685" s="1"/>
      <c r="L685" s="12"/>
      <c r="M685" s="1"/>
      <c r="N685" s="1"/>
      <c r="O685" s="1"/>
      <c r="P685" s="1"/>
      <c r="Q685" s="86"/>
      <c r="R685" s="101"/>
      <c r="S685" s="180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20"/>
      <c r="I686" s="22"/>
      <c r="J686" s="1"/>
      <c r="K686" s="1"/>
      <c r="L686" s="12"/>
      <c r="M686" s="1"/>
      <c r="N686" s="1"/>
      <c r="O686" s="1"/>
      <c r="P686" s="1"/>
      <c r="Q686" s="86"/>
      <c r="R686" s="101"/>
      <c r="S686" s="180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20"/>
      <c r="I687" s="22"/>
      <c r="J687" s="1"/>
      <c r="K687" s="1"/>
      <c r="L687" s="12"/>
      <c r="M687" s="1"/>
      <c r="N687" s="1"/>
      <c r="O687" s="1"/>
      <c r="P687" s="1"/>
      <c r="Q687" s="86"/>
      <c r="R687" s="101"/>
      <c r="S687" s="180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20"/>
      <c r="I688" s="22"/>
      <c r="J688" s="1"/>
      <c r="K688" s="1"/>
      <c r="L688" s="12"/>
      <c r="M688" s="1"/>
      <c r="N688" s="1"/>
      <c r="O688" s="1"/>
      <c r="P688" s="1"/>
      <c r="Q688" s="86"/>
      <c r="R688" s="101"/>
      <c r="S688" s="180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20"/>
      <c r="I689" s="22"/>
      <c r="J689" s="1"/>
      <c r="K689" s="1"/>
      <c r="L689" s="12"/>
      <c r="M689" s="1"/>
      <c r="N689" s="1"/>
      <c r="O689" s="1"/>
      <c r="P689" s="1"/>
      <c r="Q689" s="86"/>
      <c r="R689" s="101"/>
      <c r="S689" s="180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20"/>
      <c r="I690" s="22"/>
      <c r="J690" s="1"/>
      <c r="K690" s="1"/>
      <c r="L690" s="12"/>
      <c r="M690" s="1"/>
      <c r="N690" s="1"/>
      <c r="O690" s="1"/>
      <c r="P690" s="1"/>
      <c r="Q690" s="86"/>
      <c r="R690" s="101"/>
      <c r="S690" s="180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20"/>
      <c r="I691" s="22"/>
      <c r="J691" s="1"/>
      <c r="K691" s="1"/>
      <c r="L691" s="12"/>
      <c r="M691" s="1"/>
      <c r="N691" s="1"/>
      <c r="O691" s="1"/>
      <c r="P691" s="1"/>
      <c r="Q691" s="86"/>
      <c r="R691" s="101"/>
      <c r="S691" s="180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20"/>
      <c r="I692" s="22"/>
      <c r="J692" s="1"/>
      <c r="K692" s="1"/>
      <c r="L692" s="12"/>
      <c r="M692" s="1"/>
      <c r="N692" s="1"/>
      <c r="O692" s="1"/>
      <c r="P692" s="1"/>
      <c r="Q692" s="86"/>
      <c r="R692" s="101"/>
      <c r="S692" s="180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20"/>
      <c r="I693" s="22"/>
      <c r="J693" s="1"/>
      <c r="K693" s="1"/>
      <c r="L693" s="12"/>
      <c r="M693" s="1"/>
      <c r="N693" s="1"/>
      <c r="O693" s="1"/>
      <c r="P693" s="1"/>
      <c r="Q693" s="86"/>
      <c r="R693" s="101"/>
      <c r="S693" s="180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20"/>
      <c r="I694" s="22"/>
      <c r="J694" s="1"/>
      <c r="K694" s="1"/>
      <c r="L694" s="12"/>
      <c r="M694" s="1"/>
      <c r="N694" s="1"/>
      <c r="O694" s="1"/>
      <c r="P694" s="1"/>
      <c r="Q694" s="86"/>
      <c r="R694" s="101"/>
      <c r="S694" s="180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20"/>
      <c r="I695" s="22"/>
      <c r="J695" s="1"/>
      <c r="K695" s="1"/>
      <c r="L695" s="12"/>
      <c r="M695" s="1"/>
      <c r="N695" s="1"/>
      <c r="O695" s="1"/>
      <c r="P695" s="1"/>
      <c r="Q695" s="86"/>
      <c r="R695" s="101"/>
      <c r="S695" s="180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20"/>
      <c r="I696" s="22"/>
      <c r="J696" s="1"/>
      <c r="K696" s="1"/>
      <c r="L696" s="12"/>
      <c r="M696" s="1"/>
      <c r="N696" s="1"/>
      <c r="O696" s="1"/>
      <c r="P696" s="1"/>
      <c r="Q696" s="86"/>
      <c r="R696" s="101"/>
      <c r="S696" s="180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20"/>
      <c r="I697" s="22"/>
      <c r="J697" s="1"/>
      <c r="K697" s="1"/>
      <c r="L697" s="12"/>
      <c r="M697" s="1"/>
      <c r="N697" s="1"/>
      <c r="O697" s="1"/>
      <c r="P697" s="1"/>
      <c r="Q697" s="86"/>
      <c r="R697" s="101"/>
      <c r="S697" s="180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20"/>
      <c r="I698" s="22"/>
      <c r="J698" s="1"/>
      <c r="K698" s="1"/>
      <c r="L698" s="12"/>
      <c r="M698" s="1"/>
      <c r="N698" s="1"/>
      <c r="O698" s="1"/>
      <c r="P698" s="1"/>
      <c r="Q698" s="86"/>
      <c r="R698" s="101"/>
      <c r="S698" s="180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20"/>
      <c r="I699" s="22"/>
      <c r="J699" s="1"/>
      <c r="K699" s="1"/>
      <c r="L699" s="12"/>
      <c r="M699" s="1"/>
      <c r="N699" s="1"/>
      <c r="O699" s="1"/>
      <c r="P699" s="1"/>
      <c r="Q699" s="86"/>
      <c r="R699" s="101"/>
      <c r="S699" s="180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20"/>
      <c r="I700" s="22"/>
      <c r="J700" s="1"/>
      <c r="K700" s="1"/>
      <c r="L700" s="12"/>
      <c r="M700" s="1"/>
      <c r="N700" s="1"/>
      <c r="O700" s="1"/>
      <c r="P700" s="1"/>
      <c r="Q700" s="86"/>
      <c r="R700" s="101"/>
      <c r="S700" s="180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20"/>
      <c r="I701" s="22"/>
      <c r="J701" s="1"/>
      <c r="K701" s="1"/>
      <c r="L701" s="12"/>
      <c r="M701" s="1"/>
      <c r="N701" s="1"/>
      <c r="O701" s="1"/>
      <c r="P701" s="1"/>
      <c r="Q701" s="86"/>
      <c r="R701" s="101"/>
      <c r="S701" s="180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20"/>
      <c r="I702" s="22"/>
      <c r="J702" s="1"/>
      <c r="K702" s="1"/>
      <c r="L702" s="12"/>
      <c r="M702" s="1"/>
      <c r="N702" s="1"/>
      <c r="O702" s="1"/>
      <c r="P702" s="1"/>
      <c r="Q702" s="86"/>
      <c r="R702" s="101"/>
      <c r="S702" s="180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20"/>
      <c r="I703" s="22"/>
      <c r="J703" s="1"/>
      <c r="K703" s="1"/>
      <c r="L703" s="12"/>
      <c r="M703" s="1"/>
      <c r="N703" s="1"/>
      <c r="O703" s="1"/>
      <c r="P703" s="1"/>
      <c r="Q703" s="86"/>
      <c r="R703" s="101"/>
      <c r="S703" s="180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20"/>
      <c r="I704" s="22"/>
      <c r="J704" s="1"/>
      <c r="K704" s="1"/>
      <c r="L704" s="12"/>
      <c r="M704" s="1"/>
      <c r="N704" s="1"/>
      <c r="O704" s="1"/>
      <c r="P704" s="1"/>
      <c r="Q704" s="86"/>
      <c r="R704" s="101"/>
      <c r="S704" s="180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20"/>
      <c r="I705" s="22"/>
      <c r="J705" s="1"/>
      <c r="K705" s="1"/>
      <c r="L705" s="12"/>
      <c r="M705" s="1"/>
      <c r="N705" s="1"/>
      <c r="O705" s="1"/>
      <c r="P705" s="1"/>
      <c r="Q705" s="86"/>
      <c r="R705" s="101"/>
      <c r="S705" s="180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20"/>
      <c r="I706" s="22"/>
      <c r="J706" s="1"/>
      <c r="K706" s="1"/>
      <c r="L706" s="12"/>
      <c r="M706" s="1"/>
      <c r="N706" s="1"/>
      <c r="O706" s="1"/>
      <c r="P706" s="1"/>
      <c r="Q706" s="86"/>
      <c r="R706" s="101"/>
      <c r="S706" s="180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20"/>
      <c r="I707" s="22"/>
      <c r="J707" s="1"/>
      <c r="K707" s="1"/>
      <c r="L707" s="12"/>
      <c r="M707" s="1"/>
      <c r="N707" s="1"/>
      <c r="O707" s="1"/>
      <c r="P707" s="1"/>
      <c r="Q707" s="86"/>
      <c r="R707" s="101"/>
      <c r="S707" s="180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20"/>
      <c r="I708" s="22"/>
      <c r="J708" s="1"/>
      <c r="K708" s="1"/>
      <c r="L708" s="12"/>
      <c r="M708" s="1"/>
      <c r="N708" s="1"/>
      <c r="O708" s="1"/>
      <c r="P708" s="1"/>
      <c r="Q708" s="86"/>
      <c r="R708" s="101"/>
      <c r="S708" s="180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20"/>
      <c r="I709" s="22"/>
      <c r="J709" s="1"/>
      <c r="K709" s="1"/>
      <c r="L709" s="12"/>
      <c r="M709" s="1"/>
      <c r="N709" s="1"/>
      <c r="O709" s="1"/>
      <c r="P709" s="1"/>
      <c r="Q709" s="86"/>
      <c r="R709" s="101"/>
      <c r="S709" s="180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20"/>
      <c r="I710" s="22"/>
      <c r="J710" s="1"/>
      <c r="K710" s="1"/>
      <c r="L710" s="12"/>
      <c r="M710" s="1"/>
      <c r="N710" s="1"/>
      <c r="O710" s="1"/>
      <c r="P710" s="1"/>
      <c r="Q710" s="86"/>
      <c r="R710" s="101"/>
      <c r="S710" s="180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20"/>
      <c r="I711" s="22"/>
      <c r="J711" s="1"/>
      <c r="K711" s="1"/>
      <c r="L711" s="12"/>
      <c r="M711" s="1"/>
      <c r="N711" s="1"/>
      <c r="O711" s="1"/>
      <c r="P711" s="1"/>
      <c r="Q711" s="86"/>
      <c r="R711" s="101"/>
      <c r="S711" s="180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20"/>
      <c r="I712" s="22"/>
      <c r="J712" s="1"/>
      <c r="K712" s="1"/>
      <c r="L712" s="12"/>
      <c r="M712" s="1"/>
      <c r="N712" s="1"/>
      <c r="O712" s="1"/>
      <c r="P712" s="1"/>
      <c r="Q712" s="86"/>
      <c r="R712" s="101"/>
      <c r="S712" s="180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20"/>
      <c r="I713" s="22"/>
      <c r="J713" s="1"/>
      <c r="K713" s="1"/>
      <c r="L713" s="12"/>
      <c r="M713" s="1"/>
      <c r="N713" s="1"/>
      <c r="O713" s="1"/>
      <c r="P713" s="1"/>
      <c r="Q713" s="86"/>
      <c r="R713" s="101"/>
      <c r="S713" s="180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20"/>
      <c r="I714" s="22"/>
      <c r="J714" s="1"/>
      <c r="K714" s="1"/>
      <c r="L714" s="12"/>
      <c r="M714" s="1"/>
      <c r="N714" s="1"/>
      <c r="O714" s="1"/>
      <c r="P714" s="1"/>
      <c r="Q714" s="86"/>
      <c r="R714" s="101"/>
      <c r="S714" s="180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20"/>
      <c r="I715" s="22"/>
      <c r="J715" s="1"/>
      <c r="K715" s="1"/>
      <c r="L715" s="12"/>
      <c r="M715" s="1"/>
      <c r="N715" s="1"/>
      <c r="O715" s="1"/>
      <c r="P715" s="1"/>
      <c r="Q715" s="86"/>
      <c r="R715" s="101"/>
      <c r="S715" s="180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20"/>
      <c r="I716" s="22"/>
      <c r="J716" s="1"/>
      <c r="K716" s="1"/>
      <c r="L716" s="12"/>
      <c r="M716" s="1"/>
      <c r="N716" s="1"/>
      <c r="O716" s="1"/>
      <c r="P716" s="1"/>
      <c r="Q716" s="86"/>
      <c r="R716" s="101"/>
      <c r="S716" s="180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20"/>
      <c r="I717" s="22"/>
      <c r="J717" s="1"/>
      <c r="K717" s="1"/>
      <c r="L717" s="12"/>
      <c r="M717" s="1"/>
      <c r="N717" s="1"/>
      <c r="O717" s="1"/>
      <c r="P717" s="1"/>
      <c r="Q717" s="86"/>
      <c r="R717" s="101"/>
      <c r="S717" s="180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20"/>
      <c r="I718" s="22"/>
      <c r="J718" s="1"/>
      <c r="K718" s="1"/>
      <c r="L718" s="12"/>
      <c r="M718" s="1"/>
      <c r="N718" s="1"/>
      <c r="O718" s="1"/>
      <c r="P718" s="1"/>
      <c r="Q718" s="86"/>
      <c r="R718" s="101"/>
      <c r="S718" s="180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20"/>
      <c r="I719" s="22"/>
      <c r="J719" s="1"/>
      <c r="K719" s="1"/>
      <c r="L719" s="12"/>
      <c r="M719" s="1"/>
      <c r="N719" s="1"/>
      <c r="O719" s="1"/>
      <c r="P719" s="1"/>
      <c r="Q719" s="86"/>
      <c r="R719" s="101"/>
      <c r="S719" s="180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20"/>
      <c r="I720" s="22"/>
      <c r="J720" s="1"/>
      <c r="K720" s="1"/>
      <c r="L720" s="12"/>
      <c r="M720" s="1"/>
      <c r="N720" s="1"/>
      <c r="O720" s="1"/>
      <c r="P720" s="1"/>
      <c r="Q720" s="86"/>
      <c r="R720" s="101"/>
      <c r="S720" s="180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20"/>
      <c r="I721" s="22"/>
      <c r="J721" s="1"/>
      <c r="K721" s="1"/>
      <c r="L721" s="12"/>
      <c r="M721" s="1"/>
      <c r="N721" s="1"/>
      <c r="O721" s="1"/>
      <c r="P721" s="1"/>
      <c r="Q721" s="86"/>
      <c r="R721" s="101"/>
      <c r="S721" s="180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20"/>
      <c r="I722" s="22"/>
      <c r="J722" s="1"/>
      <c r="K722" s="1"/>
      <c r="L722" s="12"/>
      <c r="M722" s="1"/>
      <c r="N722" s="1"/>
      <c r="O722" s="1"/>
      <c r="P722" s="1"/>
      <c r="Q722" s="86"/>
      <c r="R722" s="101"/>
      <c r="S722" s="180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20"/>
      <c r="I723" s="22"/>
      <c r="J723" s="1"/>
      <c r="K723" s="1"/>
      <c r="L723" s="12"/>
      <c r="M723" s="1"/>
      <c r="N723" s="1"/>
      <c r="O723" s="1"/>
      <c r="P723" s="1"/>
      <c r="Q723" s="86"/>
      <c r="R723" s="101"/>
      <c r="S723" s="180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20"/>
      <c r="I724" s="22"/>
      <c r="J724" s="1"/>
      <c r="K724" s="1"/>
      <c r="L724" s="12"/>
      <c r="M724" s="1"/>
      <c r="N724" s="1"/>
      <c r="O724" s="1"/>
      <c r="P724" s="1"/>
      <c r="Q724" s="86"/>
      <c r="R724" s="101"/>
      <c r="S724" s="180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20"/>
      <c r="I725" s="22"/>
      <c r="J725" s="1"/>
      <c r="K725" s="1"/>
      <c r="L725" s="12"/>
      <c r="M725" s="1"/>
      <c r="N725" s="1"/>
      <c r="O725" s="1"/>
      <c r="P725" s="1"/>
      <c r="Q725" s="86"/>
      <c r="R725" s="101"/>
      <c r="S725" s="180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20"/>
      <c r="I726" s="22"/>
      <c r="J726" s="1"/>
      <c r="K726" s="1"/>
      <c r="L726" s="12"/>
      <c r="M726" s="1"/>
      <c r="N726" s="1"/>
      <c r="O726" s="1"/>
      <c r="P726" s="1"/>
      <c r="Q726" s="86"/>
      <c r="R726" s="101"/>
      <c r="S726" s="180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20"/>
      <c r="I727" s="22"/>
      <c r="J727" s="1"/>
      <c r="K727" s="1"/>
      <c r="L727" s="12"/>
      <c r="M727" s="1"/>
      <c r="N727" s="1"/>
      <c r="O727" s="1"/>
      <c r="P727" s="1"/>
      <c r="Q727" s="86"/>
      <c r="R727" s="101"/>
      <c r="S727" s="180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20"/>
      <c r="I728" s="22"/>
      <c r="J728" s="1"/>
      <c r="K728" s="1"/>
      <c r="L728" s="12"/>
      <c r="M728" s="1"/>
      <c r="N728" s="1"/>
      <c r="O728" s="1"/>
      <c r="P728" s="1"/>
      <c r="Q728" s="86"/>
      <c r="R728" s="101"/>
      <c r="S728" s="180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20"/>
      <c r="I729" s="22"/>
      <c r="J729" s="1"/>
      <c r="K729" s="1"/>
      <c r="L729" s="12"/>
      <c r="M729" s="1"/>
      <c r="N729" s="1"/>
      <c r="O729" s="1"/>
      <c r="P729" s="1"/>
      <c r="Q729" s="86"/>
      <c r="R729" s="101"/>
      <c r="S729" s="180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20"/>
      <c r="I730" s="22"/>
      <c r="J730" s="1"/>
      <c r="K730" s="1"/>
      <c r="L730" s="12"/>
      <c r="M730" s="1"/>
      <c r="N730" s="1"/>
      <c r="O730" s="1"/>
      <c r="P730" s="1"/>
      <c r="Q730" s="86"/>
      <c r="R730" s="101"/>
      <c r="S730" s="180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20"/>
      <c r="I731" s="22"/>
      <c r="J731" s="1"/>
      <c r="K731" s="1"/>
      <c r="L731" s="12"/>
      <c r="M731" s="1"/>
      <c r="N731" s="1"/>
      <c r="O731" s="1"/>
      <c r="P731" s="1"/>
      <c r="Q731" s="86"/>
      <c r="R731" s="101"/>
      <c r="S731" s="180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20"/>
      <c r="I732" s="22"/>
      <c r="J732" s="1"/>
      <c r="K732" s="1"/>
      <c r="L732" s="12"/>
      <c r="M732" s="1"/>
      <c r="N732" s="1"/>
      <c r="O732" s="1"/>
      <c r="P732" s="1"/>
      <c r="Q732" s="86"/>
      <c r="R732" s="101"/>
      <c r="S732" s="180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20"/>
      <c r="I733" s="22"/>
      <c r="J733" s="1"/>
      <c r="K733" s="1"/>
      <c r="L733" s="12"/>
      <c r="M733" s="1"/>
      <c r="N733" s="1"/>
      <c r="O733" s="1"/>
      <c r="P733" s="1"/>
      <c r="Q733" s="86"/>
      <c r="R733" s="101"/>
      <c r="S733" s="180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20"/>
      <c r="I734" s="22"/>
      <c r="J734" s="1"/>
      <c r="K734" s="1"/>
      <c r="L734" s="12"/>
      <c r="M734" s="1"/>
      <c r="N734" s="1"/>
      <c r="O734" s="1"/>
      <c r="P734" s="1"/>
      <c r="Q734" s="86"/>
      <c r="R734" s="101"/>
      <c r="S734" s="180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20"/>
      <c r="I735" s="22"/>
      <c r="J735" s="1"/>
      <c r="K735" s="1"/>
      <c r="L735" s="12"/>
      <c r="M735" s="1"/>
      <c r="N735" s="1"/>
      <c r="O735" s="1"/>
      <c r="P735" s="1"/>
      <c r="Q735" s="86"/>
      <c r="R735" s="101"/>
      <c r="S735" s="180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20"/>
      <c r="I736" s="22"/>
      <c r="J736" s="1"/>
      <c r="K736" s="1"/>
      <c r="L736" s="12"/>
      <c r="M736" s="1"/>
      <c r="N736" s="1"/>
      <c r="O736" s="1"/>
      <c r="P736" s="1"/>
      <c r="Q736" s="86"/>
      <c r="R736" s="101"/>
      <c r="S736" s="180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20"/>
      <c r="I737" s="22"/>
      <c r="J737" s="1"/>
      <c r="K737" s="1"/>
      <c r="L737" s="12"/>
      <c r="M737" s="1"/>
      <c r="N737" s="1"/>
      <c r="O737" s="1"/>
      <c r="P737" s="1"/>
      <c r="Q737" s="86"/>
      <c r="R737" s="101"/>
      <c r="S737" s="180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20"/>
      <c r="I738" s="22"/>
      <c r="J738" s="1"/>
      <c r="K738" s="1"/>
      <c r="L738" s="12"/>
      <c r="M738" s="1"/>
      <c r="N738" s="1"/>
      <c r="O738" s="1"/>
      <c r="P738" s="1"/>
      <c r="Q738" s="86"/>
      <c r="R738" s="101"/>
      <c r="S738" s="180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20"/>
      <c r="I739" s="22"/>
      <c r="J739" s="1"/>
      <c r="K739" s="1"/>
      <c r="L739" s="12"/>
      <c r="M739" s="1"/>
      <c r="N739" s="1"/>
      <c r="O739" s="1"/>
      <c r="P739" s="1"/>
      <c r="Q739" s="86"/>
      <c r="R739" s="101"/>
      <c r="S739" s="180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20"/>
      <c r="I740" s="22"/>
      <c r="J740" s="1"/>
      <c r="K740" s="1"/>
      <c r="L740" s="12"/>
      <c r="M740" s="1"/>
      <c r="N740" s="1"/>
      <c r="O740" s="1"/>
      <c r="P740" s="1"/>
      <c r="Q740" s="86"/>
      <c r="R740" s="101"/>
      <c r="S740" s="180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20"/>
      <c r="I741" s="22"/>
      <c r="J741" s="1"/>
      <c r="K741" s="1"/>
      <c r="L741" s="12"/>
      <c r="M741" s="1"/>
      <c r="N741" s="1"/>
      <c r="O741" s="1"/>
      <c r="P741" s="1"/>
      <c r="Q741" s="86"/>
      <c r="R741" s="101"/>
      <c r="S741" s="180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20"/>
      <c r="I742" s="22"/>
      <c r="J742" s="1"/>
      <c r="K742" s="1"/>
      <c r="L742" s="12"/>
      <c r="M742" s="1"/>
      <c r="N742" s="1"/>
      <c r="O742" s="1"/>
      <c r="P742" s="1"/>
      <c r="Q742" s="86"/>
      <c r="R742" s="101"/>
      <c r="S742" s="180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20"/>
      <c r="I743" s="22"/>
      <c r="J743" s="1"/>
      <c r="K743" s="1"/>
      <c r="L743" s="12"/>
      <c r="M743" s="1"/>
      <c r="N743" s="1"/>
      <c r="O743" s="1"/>
      <c r="P743" s="1"/>
      <c r="Q743" s="86"/>
      <c r="R743" s="101"/>
      <c r="S743" s="180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20"/>
      <c r="I744" s="22"/>
      <c r="J744" s="1"/>
      <c r="K744" s="1"/>
      <c r="L744" s="12"/>
      <c r="M744" s="1"/>
      <c r="N744" s="1"/>
      <c r="O744" s="1"/>
      <c r="P744" s="1"/>
      <c r="Q744" s="86"/>
      <c r="R744" s="101"/>
      <c r="S744" s="180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20"/>
      <c r="I745" s="22"/>
      <c r="J745" s="1"/>
      <c r="K745" s="1"/>
      <c r="L745" s="12"/>
      <c r="M745" s="1"/>
      <c r="N745" s="1"/>
      <c r="O745" s="1"/>
      <c r="P745" s="1"/>
      <c r="Q745" s="86"/>
      <c r="R745" s="101"/>
      <c r="S745" s="180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20"/>
      <c r="I746" s="22"/>
      <c r="J746" s="1"/>
      <c r="K746" s="1"/>
      <c r="L746" s="12"/>
      <c r="M746" s="1"/>
      <c r="N746" s="1"/>
      <c r="O746" s="1"/>
      <c r="P746" s="1"/>
      <c r="Q746" s="86"/>
      <c r="R746" s="101"/>
      <c r="S746" s="180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20"/>
      <c r="I747" s="22"/>
      <c r="J747" s="1"/>
      <c r="K747" s="1"/>
      <c r="L747" s="12"/>
      <c r="M747" s="1"/>
      <c r="N747" s="1"/>
      <c r="O747" s="1"/>
      <c r="P747" s="1"/>
      <c r="Q747" s="86"/>
      <c r="R747" s="101"/>
      <c r="S747" s="180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20"/>
      <c r="I748" s="22"/>
      <c r="J748" s="1"/>
      <c r="K748" s="1"/>
      <c r="L748" s="12"/>
      <c r="M748" s="1"/>
      <c r="N748" s="1"/>
      <c r="O748" s="1"/>
      <c r="P748" s="1"/>
      <c r="Q748" s="86"/>
      <c r="R748" s="101"/>
      <c r="S748" s="180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20"/>
      <c r="I749" s="22"/>
      <c r="J749" s="1"/>
      <c r="K749" s="1"/>
      <c r="L749" s="12"/>
      <c r="M749" s="1"/>
      <c r="N749" s="1"/>
      <c r="O749" s="1"/>
      <c r="P749" s="1"/>
      <c r="Q749" s="86"/>
      <c r="R749" s="101"/>
      <c r="S749" s="180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20"/>
      <c r="I750" s="22"/>
      <c r="J750" s="1"/>
      <c r="K750" s="1"/>
      <c r="L750" s="12"/>
      <c r="M750" s="1"/>
      <c r="N750" s="1"/>
      <c r="O750" s="1"/>
      <c r="P750" s="1"/>
      <c r="Q750" s="86"/>
      <c r="R750" s="101"/>
      <c r="S750" s="180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20"/>
      <c r="I751" s="22"/>
      <c r="J751" s="1"/>
      <c r="K751" s="1"/>
      <c r="L751" s="12"/>
      <c r="M751" s="1"/>
      <c r="N751" s="1"/>
      <c r="O751" s="1"/>
      <c r="P751" s="1"/>
      <c r="Q751" s="86"/>
      <c r="R751" s="101"/>
      <c r="S751" s="180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20"/>
      <c r="I752" s="22"/>
      <c r="J752" s="1"/>
      <c r="K752" s="1"/>
      <c r="L752" s="12"/>
      <c r="M752" s="1"/>
      <c r="N752" s="1"/>
      <c r="O752" s="1"/>
      <c r="P752" s="1"/>
      <c r="Q752" s="86"/>
      <c r="R752" s="101"/>
      <c r="S752" s="180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20"/>
      <c r="I753" s="22"/>
      <c r="J753" s="1"/>
      <c r="K753" s="1"/>
      <c r="L753" s="12"/>
      <c r="M753" s="1"/>
      <c r="N753" s="1"/>
      <c r="O753" s="1"/>
      <c r="P753" s="1"/>
      <c r="Q753" s="86"/>
      <c r="R753" s="101"/>
      <c r="S753" s="180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20"/>
      <c r="I754" s="22"/>
      <c r="J754" s="1"/>
      <c r="K754" s="1"/>
      <c r="L754" s="12"/>
      <c r="M754" s="1"/>
      <c r="N754" s="1"/>
      <c r="O754" s="1"/>
      <c r="P754" s="1"/>
      <c r="Q754" s="86"/>
      <c r="R754" s="101"/>
      <c r="S754" s="180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20"/>
      <c r="I755" s="22"/>
      <c r="J755" s="1"/>
      <c r="K755" s="1"/>
      <c r="L755" s="12"/>
      <c r="M755" s="1"/>
      <c r="N755" s="1"/>
      <c r="O755" s="1"/>
      <c r="P755" s="1"/>
      <c r="Q755" s="86"/>
      <c r="R755" s="101"/>
      <c r="S755" s="180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20"/>
      <c r="I756" s="22"/>
      <c r="J756" s="1"/>
      <c r="K756" s="1"/>
      <c r="L756" s="12"/>
      <c r="M756" s="1"/>
      <c r="N756" s="1"/>
      <c r="O756" s="1"/>
      <c r="P756" s="1"/>
      <c r="Q756" s="86"/>
      <c r="R756" s="101"/>
      <c r="S756" s="180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20"/>
      <c r="I757" s="22"/>
      <c r="J757" s="1"/>
      <c r="K757" s="1"/>
      <c r="L757" s="12"/>
      <c r="M757" s="1"/>
      <c r="N757" s="1"/>
      <c r="O757" s="1"/>
      <c r="P757" s="1"/>
      <c r="Q757" s="86"/>
      <c r="R757" s="101"/>
      <c r="S757" s="180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20"/>
      <c r="I758" s="22"/>
      <c r="J758" s="1"/>
      <c r="K758" s="1"/>
      <c r="L758" s="12"/>
      <c r="M758" s="1"/>
      <c r="N758" s="1"/>
      <c r="O758" s="1"/>
      <c r="P758" s="1"/>
      <c r="Q758" s="86"/>
      <c r="R758" s="101"/>
      <c r="S758" s="180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20"/>
      <c r="I759" s="22"/>
      <c r="J759" s="1"/>
      <c r="K759" s="1"/>
      <c r="L759" s="12"/>
      <c r="M759" s="1"/>
      <c r="N759" s="1"/>
      <c r="O759" s="1"/>
      <c r="P759" s="1"/>
      <c r="Q759" s="86"/>
      <c r="R759" s="101"/>
      <c r="S759" s="180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20"/>
      <c r="I760" s="22"/>
      <c r="J760" s="1"/>
      <c r="K760" s="1"/>
      <c r="L760" s="12"/>
      <c r="M760" s="1"/>
      <c r="N760" s="1"/>
      <c r="O760" s="1"/>
      <c r="P760" s="1"/>
      <c r="Q760" s="86"/>
      <c r="R760" s="101"/>
      <c r="S760" s="180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20"/>
      <c r="I761" s="22"/>
      <c r="J761" s="1"/>
      <c r="K761" s="1"/>
      <c r="L761" s="12"/>
      <c r="M761" s="1"/>
      <c r="N761" s="1"/>
      <c r="O761" s="1"/>
      <c r="P761" s="1"/>
      <c r="Q761" s="86"/>
      <c r="R761" s="101"/>
      <c r="S761" s="180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20"/>
      <c r="I762" s="22"/>
      <c r="J762" s="1"/>
      <c r="K762" s="1"/>
      <c r="L762" s="12"/>
      <c r="M762" s="1"/>
      <c r="N762" s="1"/>
      <c r="O762" s="1"/>
      <c r="P762" s="1"/>
      <c r="Q762" s="86"/>
      <c r="R762" s="101"/>
      <c r="S762" s="180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20"/>
      <c r="I763" s="22"/>
      <c r="J763" s="1"/>
      <c r="K763" s="1"/>
      <c r="L763" s="12"/>
      <c r="M763" s="1"/>
      <c r="N763" s="1"/>
      <c r="O763" s="1"/>
      <c r="P763" s="1"/>
      <c r="Q763" s="86"/>
      <c r="R763" s="101"/>
      <c r="S763" s="180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20"/>
      <c r="I764" s="22"/>
      <c r="J764" s="1"/>
      <c r="K764" s="1"/>
      <c r="L764" s="12"/>
      <c r="M764" s="1"/>
      <c r="N764" s="1"/>
      <c r="O764" s="1"/>
      <c r="P764" s="1"/>
      <c r="Q764" s="86"/>
      <c r="R764" s="101"/>
      <c r="S764" s="180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20"/>
      <c r="I765" s="22"/>
      <c r="J765" s="1"/>
      <c r="K765" s="1"/>
      <c r="L765" s="12"/>
      <c r="M765" s="1"/>
      <c r="N765" s="1"/>
      <c r="O765" s="1"/>
      <c r="P765" s="1"/>
      <c r="Q765" s="86"/>
      <c r="R765" s="101"/>
      <c r="S765" s="180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20"/>
      <c r="I766" s="22"/>
      <c r="J766" s="1"/>
      <c r="K766" s="1"/>
      <c r="L766" s="12"/>
      <c r="M766" s="1"/>
      <c r="N766" s="1"/>
      <c r="O766" s="1"/>
      <c r="P766" s="1"/>
      <c r="Q766" s="86"/>
      <c r="R766" s="101"/>
      <c r="S766" s="180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20"/>
      <c r="I767" s="22"/>
      <c r="J767" s="1"/>
      <c r="K767" s="1"/>
      <c r="L767" s="12"/>
      <c r="M767" s="1"/>
      <c r="N767" s="1"/>
      <c r="O767" s="1"/>
      <c r="P767" s="1"/>
      <c r="Q767" s="86"/>
      <c r="R767" s="101"/>
      <c r="S767" s="180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20"/>
      <c r="I768" s="22"/>
      <c r="J768" s="1"/>
      <c r="K768" s="1"/>
      <c r="L768" s="12"/>
      <c r="M768" s="1"/>
      <c r="N768" s="1"/>
      <c r="O768" s="1"/>
      <c r="P768" s="1"/>
      <c r="Q768" s="86"/>
      <c r="R768" s="101"/>
      <c r="S768" s="180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20"/>
      <c r="I769" s="22"/>
      <c r="J769" s="1"/>
      <c r="K769" s="1"/>
      <c r="L769" s="12"/>
      <c r="M769" s="1"/>
      <c r="N769" s="1"/>
      <c r="O769" s="1"/>
      <c r="P769" s="1"/>
      <c r="Q769" s="86"/>
      <c r="R769" s="101"/>
      <c r="S769" s="180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20"/>
      <c r="I770" s="22"/>
      <c r="J770" s="1"/>
      <c r="K770" s="1"/>
      <c r="L770" s="12"/>
      <c r="M770" s="1"/>
      <c r="N770" s="1"/>
      <c r="O770" s="1"/>
      <c r="P770" s="1"/>
      <c r="Q770" s="86"/>
      <c r="R770" s="101"/>
      <c r="S770" s="180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20"/>
      <c r="I771" s="22"/>
      <c r="J771" s="1"/>
      <c r="K771" s="1"/>
      <c r="L771" s="12"/>
      <c r="M771" s="1"/>
      <c r="N771" s="1"/>
      <c r="O771" s="1"/>
      <c r="P771" s="1"/>
      <c r="Q771" s="86"/>
      <c r="R771" s="101"/>
      <c r="S771" s="180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20"/>
      <c r="I772" s="22"/>
      <c r="J772" s="1"/>
      <c r="K772" s="1"/>
      <c r="L772" s="12"/>
      <c r="M772" s="1"/>
      <c r="N772" s="1"/>
      <c r="O772" s="1"/>
      <c r="P772" s="1"/>
      <c r="Q772" s="86"/>
      <c r="R772" s="101"/>
      <c r="S772" s="180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20"/>
      <c r="I773" s="22"/>
      <c r="J773" s="1"/>
      <c r="K773" s="1"/>
      <c r="L773" s="12"/>
      <c r="M773" s="1"/>
      <c r="N773" s="1"/>
      <c r="O773" s="1"/>
      <c r="P773" s="1"/>
      <c r="Q773" s="86"/>
      <c r="R773" s="101"/>
      <c r="S773" s="180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20"/>
      <c r="I774" s="22"/>
      <c r="J774" s="1"/>
      <c r="K774" s="1"/>
      <c r="L774" s="12"/>
      <c r="M774" s="1"/>
      <c r="N774" s="1"/>
      <c r="O774" s="1"/>
      <c r="P774" s="1"/>
      <c r="Q774" s="86"/>
      <c r="R774" s="101"/>
      <c r="S774" s="180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20"/>
      <c r="I775" s="22"/>
      <c r="J775" s="1"/>
      <c r="K775" s="1"/>
      <c r="L775" s="12"/>
      <c r="M775" s="1"/>
      <c r="N775" s="1"/>
      <c r="O775" s="1"/>
      <c r="P775" s="1"/>
      <c r="Q775" s="86"/>
      <c r="R775" s="101"/>
      <c r="S775" s="180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20"/>
      <c r="I776" s="22"/>
      <c r="J776" s="1"/>
      <c r="K776" s="1"/>
      <c r="L776" s="12"/>
      <c r="M776" s="1"/>
      <c r="N776" s="1"/>
      <c r="O776" s="1"/>
      <c r="P776" s="1"/>
      <c r="Q776" s="86"/>
      <c r="R776" s="101"/>
      <c r="S776" s="180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20"/>
      <c r="I777" s="22"/>
      <c r="J777" s="1"/>
      <c r="K777" s="1"/>
      <c r="L777" s="12"/>
      <c r="M777" s="1"/>
      <c r="N777" s="1"/>
      <c r="O777" s="1"/>
      <c r="P777" s="1"/>
      <c r="Q777" s="86"/>
      <c r="R777" s="101"/>
      <c r="S777" s="180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20"/>
      <c r="I778" s="22"/>
      <c r="J778" s="1"/>
      <c r="K778" s="1"/>
      <c r="L778" s="12"/>
      <c r="M778" s="1"/>
      <c r="N778" s="1"/>
      <c r="O778" s="1"/>
      <c r="P778" s="1"/>
      <c r="Q778" s="86"/>
      <c r="R778" s="101"/>
      <c r="S778" s="180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20"/>
      <c r="I779" s="22"/>
      <c r="J779" s="1"/>
      <c r="K779" s="1"/>
      <c r="L779" s="12"/>
      <c r="M779" s="1"/>
      <c r="N779" s="1"/>
      <c r="O779" s="1"/>
      <c r="P779" s="1"/>
      <c r="Q779" s="86"/>
      <c r="R779" s="101"/>
      <c r="S779" s="180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20"/>
      <c r="I780" s="22"/>
      <c r="J780" s="1"/>
      <c r="K780" s="1"/>
      <c r="L780" s="12"/>
      <c r="M780" s="1"/>
      <c r="N780" s="1"/>
      <c r="O780" s="1"/>
      <c r="P780" s="1"/>
      <c r="Q780" s="86"/>
      <c r="R780" s="101"/>
      <c r="S780" s="180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20"/>
      <c r="I781" s="22"/>
      <c r="J781" s="1"/>
      <c r="K781" s="1"/>
      <c r="L781" s="12"/>
      <c r="M781" s="1"/>
      <c r="N781" s="1"/>
      <c r="O781" s="1"/>
      <c r="P781" s="1"/>
      <c r="Q781" s="86"/>
      <c r="R781" s="101"/>
      <c r="S781" s="180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20"/>
      <c r="I782" s="22"/>
      <c r="J782" s="1"/>
      <c r="K782" s="1"/>
      <c r="L782" s="12"/>
      <c r="M782" s="1"/>
      <c r="N782" s="1"/>
      <c r="O782" s="1"/>
      <c r="P782" s="1"/>
      <c r="Q782" s="86"/>
      <c r="R782" s="101"/>
      <c r="S782" s="180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20"/>
      <c r="I783" s="22"/>
      <c r="J783" s="1"/>
      <c r="K783" s="1"/>
      <c r="L783" s="12"/>
      <c r="M783" s="1"/>
      <c r="N783" s="1"/>
      <c r="O783" s="1"/>
      <c r="P783" s="1"/>
      <c r="Q783" s="86"/>
      <c r="R783" s="101"/>
      <c r="S783" s="180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20"/>
      <c r="I784" s="22"/>
      <c r="J784" s="1"/>
      <c r="K784" s="1"/>
      <c r="L784" s="12"/>
      <c r="M784" s="1"/>
      <c r="N784" s="1"/>
      <c r="O784" s="1"/>
      <c r="P784" s="1"/>
      <c r="Q784" s="86"/>
      <c r="R784" s="101"/>
      <c r="S784" s="180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20"/>
      <c r="I785" s="22"/>
      <c r="J785" s="1"/>
      <c r="K785" s="1"/>
      <c r="L785" s="12"/>
      <c r="M785" s="1"/>
      <c r="N785" s="1"/>
      <c r="O785" s="1"/>
      <c r="P785" s="1"/>
      <c r="Q785" s="86"/>
      <c r="R785" s="101"/>
      <c r="S785" s="180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20"/>
      <c r="I786" s="22"/>
      <c r="J786" s="1"/>
      <c r="K786" s="1"/>
      <c r="L786" s="12"/>
      <c r="M786" s="1"/>
      <c r="N786" s="1"/>
      <c r="O786" s="1"/>
      <c r="P786" s="1"/>
      <c r="Q786" s="86"/>
      <c r="R786" s="101"/>
      <c r="S786" s="180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20"/>
      <c r="I787" s="22"/>
      <c r="J787" s="1"/>
      <c r="K787" s="1"/>
      <c r="L787" s="12"/>
      <c r="M787" s="1"/>
      <c r="N787" s="1"/>
      <c r="O787" s="1"/>
      <c r="P787" s="1"/>
      <c r="Q787" s="86"/>
      <c r="R787" s="101"/>
      <c r="S787" s="180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20"/>
      <c r="I788" s="22"/>
      <c r="J788" s="1"/>
      <c r="K788" s="1"/>
      <c r="L788" s="12"/>
      <c r="M788" s="1"/>
      <c r="N788" s="1"/>
      <c r="O788" s="1"/>
      <c r="P788" s="1"/>
      <c r="Q788" s="86"/>
      <c r="R788" s="101"/>
      <c r="S788" s="180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20"/>
      <c r="I789" s="22"/>
      <c r="J789" s="1"/>
      <c r="K789" s="1"/>
      <c r="L789" s="12"/>
      <c r="M789" s="1"/>
      <c r="N789" s="1"/>
      <c r="O789" s="1"/>
      <c r="P789" s="1"/>
      <c r="Q789" s="86"/>
      <c r="R789" s="101"/>
      <c r="S789" s="180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20"/>
      <c r="I790" s="22"/>
      <c r="J790" s="1"/>
      <c r="K790" s="1"/>
      <c r="L790" s="12"/>
      <c r="M790" s="1"/>
      <c r="N790" s="1"/>
      <c r="O790" s="1"/>
      <c r="P790" s="1"/>
      <c r="Q790" s="86"/>
      <c r="R790" s="101"/>
      <c r="S790" s="180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20"/>
      <c r="I791" s="22"/>
      <c r="J791" s="1"/>
      <c r="K791" s="1"/>
      <c r="L791" s="12"/>
      <c r="M791" s="1"/>
      <c r="N791" s="1"/>
      <c r="O791" s="1"/>
      <c r="P791" s="1"/>
      <c r="Q791" s="86"/>
      <c r="R791" s="101"/>
      <c r="S791" s="180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20"/>
      <c r="I792" s="22"/>
      <c r="J792" s="1"/>
      <c r="K792" s="1"/>
      <c r="L792" s="12"/>
      <c r="M792" s="1"/>
      <c r="N792" s="1"/>
      <c r="O792" s="1"/>
      <c r="P792" s="1"/>
      <c r="Q792" s="86"/>
      <c r="R792" s="101"/>
      <c r="S792" s="180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20"/>
      <c r="I793" s="22"/>
      <c r="J793" s="1"/>
      <c r="K793" s="1"/>
      <c r="L793" s="12"/>
      <c r="M793" s="1"/>
      <c r="N793" s="1"/>
      <c r="O793" s="1"/>
      <c r="P793" s="1"/>
      <c r="Q793" s="86"/>
      <c r="R793" s="101"/>
      <c r="S793" s="180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20"/>
      <c r="I794" s="22"/>
      <c r="J794" s="1"/>
      <c r="K794" s="1"/>
      <c r="L794" s="12"/>
      <c r="M794" s="1"/>
      <c r="N794" s="1"/>
      <c r="O794" s="1"/>
      <c r="P794" s="1"/>
      <c r="Q794" s="86"/>
      <c r="R794" s="101"/>
      <c r="S794" s="180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20"/>
      <c r="I795" s="22"/>
      <c r="J795" s="1"/>
      <c r="K795" s="1"/>
      <c r="L795" s="12"/>
      <c r="M795" s="1"/>
      <c r="N795" s="1"/>
      <c r="O795" s="1"/>
      <c r="P795" s="1"/>
      <c r="Q795" s="86"/>
      <c r="R795" s="101"/>
      <c r="S795" s="180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20"/>
      <c r="I796" s="22"/>
      <c r="J796" s="1"/>
      <c r="K796" s="1"/>
      <c r="L796" s="12"/>
      <c r="M796" s="1"/>
      <c r="N796" s="1"/>
      <c r="O796" s="1"/>
      <c r="P796" s="1"/>
      <c r="Q796" s="86"/>
      <c r="R796" s="101"/>
      <c r="S796" s="180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20"/>
      <c r="I797" s="22"/>
      <c r="J797" s="1"/>
      <c r="K797" s="1"/>
      <c r="L797" s="12"/>
      <c r="M797" s="1"/>
      <c r="N797" s="1"/>
      <c r="O797" s="1"/>
      <c r="P797" s="1"/>
      <c r="Q797" s="86"/>
      <c r="R797" s="101"/>
      <c r="S797" s="180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20"/>
      <c r="I798" s="22"/>
      <c r="J798" s="1"/>
      <c r="K798" s="1"/>
      <c r="L798" s="12"/>
      <c r="M798" s="1"/>
      <c r="N798" s="1"/>
      <c r="O798" s="1"/>
      <c r="P798" s="1"/>
      <c r="Q798" s="86"/>
      <c r="R798" s="101"/>
      <c r="S798" s="180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20"/>
      <c r="I799" s="22"/>
      <c r="J799" s="1"/>
      <c r="K799" s="1"/>
      <c r="L799" s="12"/>
      <c r="M799" s="1"/>
      <c r="N799" s="1"/>
      <c r="O799" s="1"/>
      <c r="P799" s="1"/>
      <c r="Q799" s="86"/>
      <c r="R799" s="101"/>
      <c r="S799" s="180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20"/>
      <c r="I800" s="22"/>
      <c r="J800" s="1"/>
      <c r="K800" s="1"/>
      <c r="L800" s="12"/>
      <c r="M800" s="1"/>
      <c r="N800" s="1"/>
      <c r="O800" s="1"/>
      <c r="P800" s="1"/>
      <c r="Q800" s="86"/>
      <c r="R800" s="101"/>
      <c r="S800" s="180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20"/>
      <c r="I801" s="22"/>
      <c r="J801" s="1"/>
      <c r="K801" s="1"/>
      <c r="L801" s="12"/>
      <c r="M801" s="1"/>
      <c r="N801" s="1"/>
      <c r="O801" s="1"/>
      <c r="P801" s="1"/>
      <c r="Q801" s="86"/>
      <c r="R801" s="101"/>
      <c r="S801" s="180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20"/>
      <c r="I802" s="22"/>
      <c r="J802" s="1"/>
      <c r="K802" s="1"/>
      <c r="L802" s="12"/>
      <c r="M802" s="1"/>
      <c r="N802" s="1"/>
      <c r="O802" s="1"/>
      <c r="P802" s="1"/>
      <c r="Q802" s="86"/>
      <c r="R802" s="101"/>
      <c r="S802" s="180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20"/>
      <c r="I803" s="22"/>
      <c r="J803" s="1"/>
      <c r="K803" s="1"/>
      <c r="L803" s="12"/>
      <c r="M803" s="1"/>
      <c r="N803" s="1"/>
      <c r="O803" s="1"/>
      <c r="P803" s="1"/>
      <c r="Q803" s="86"/>
      <c r="R803" s="101"/>
      <c r="S803" s="180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20"/>
      <c r="I804" s="22"/>
      <c r="J804" s="1"/>
      <c r="K804" s="1"/>
      <c r="L804" s="12"/>
      <c r="M804" s="1"/>
      <c r="N804" s="1"/>
      <c r="O804" s="1"/>
      <c r="P804" s="1"/>
      <c r="Q804" s="86"/>
      <c r="R804" s="101"/>
      <c r="S804" s="180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20"/>
      <c r="I805" s="22"/>
      <c r="J805" s="1"/>
      <c r="K805" s="1"/>
      <c r="L805" s="12"/>
      <c r="M805" s="1"/>
      <c r="N805" s="1"/>
      <c r="O805" s="1"/>
      <c r="P805" s="1"/>
      <c r="Q805" s="86"/>
      <c r="R805" s="101"/>
      <c r="S805" s="180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20"/>
      <c r="I806" s="22"/>
      <c r="J806" s="1"/>
      <c r="K806" s="1"/>
      <c r="L806" s="12"/>
      <c r="M806" s="1"/>
      <c r="N806" s="1"/>
      <c r="O806" s="1"/>
      <c r="P806" s="1"/>
      <c r="Q806" s="86"/>
      <c r="R806" s="101"/>
      <c r="S806" s="180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20"/>
      <c r="I807" s="22"/>
      <c r="J807" s="1"/>
      <c r="K807" s="1"/>
      <c r="L807" s="12"/>
      <c r="M807" s="1"/>
      <c r="N807" s="1"/>
      <c r="O807" s="1"/>
      <c r="P807" s="1"/>
      <c r="Q807" s="86"/>
      <c r="R807" s="101"/>
      <c r="S807" s="180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20"/>
      <c r="I808" s="22"/>
      <c r="J808" s="1"/>
      <c r="K808" s="1"/>
      <c r="L808" s="12"/>
      <c r="M808" s="1"/>
      <c r="N808" s="1"/>
      <c r="O808" s="1"/>
      <c r="P808" s="1"/>
      <c r="Q808" s="86"/>
      <c r="R808" s="101"/>
      <c r="S808" s="180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20"/>
      <c r="I809" s="22"/>
      <c r="J809" s="1"/>
      <c r="K809" s="1"/>
      <c r="L809" s="12"/>
      <c r="M809" s="1"/>
      <c r="N809" s="1"/>
      <c r="O809" s="1"/>
      <c r="P809" s="1"/>
      <c r="Q809" s="86"/>
      <c r="R809" s="101"/>
      <c r="S809" s="180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20"/>
      <c r="I810" s="22"/>
      <c r="J810" s="1"/>
      <c r="K810" s="1"/>
      <c r="L810" s="12"/>
      <c r="M810" s="1"/>
      <c r="N810" s="1"/>
      <c r="O810" s="1"/>
      <c r="P810" s="1"/>
      <c r="Q810" s="86"/>
      <c r="R810" s="101"/>
      <c r="S810" s="180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20"/>
      <c r="I811" s="22"/>
      <c r="J811" s="1"/>
      <c r="K811" s="1"/>
      <c r="L811" s="12"/>
      <c r="M811" s="1"/>
      <c r="N811" s="1"/>
      <c r="O811" s="1"/>
      <c r="P811" s="1"/>
      <c r="Q811" s="86"/>
      <c r="R811" s="101"/>
      <c r="S811" s="180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20"/>
      <c r="I812" s="22"/>
      <c r="J812" s="1"/>
      <c r="K812" s="1"/>
      <c r="L812" s="12"/>
      <c r="M812" s="1"/>
      <c r="N812" s="1"/>
      <c r="O812" s="1"/>
      <c r="P812" s="1"/>
      <c r="Q812" s="86"/>
      <c r="R812" s="101"/>
      <c r="S812" s="180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20"/>
      <c r="I813" s="22"/>
      <c r="J813" s="1"/>
      <c r="K813" s="1"/>
      <c r="L813" s="12"/>
      <c r="M813" s="1"/>
      <c r="N813" s="1"/>
      <c r="O813" s="1"/>
      <c r="P813" s="1"/>
      <c r="Q813" s="86"/>
      <c r="R813" s="101"/>
      <c r="S813" s="180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20"/>
      <c r="I814" s="22"/>
      <c r="J814" s="1"/>
      <c r="K814" s="1"/>
      <c r="L814" s="12"/>
      <c r="M814" s="1"/>
      <c r="N814" s="1"/>
      <c r="O814" s="1"/>
      <c r="P814" s="1"/>
      <c r="Q814" s="86"/>
      <c r="R814" s="101"/>
      <c r="S814" s="180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20"/>
      <c r="I815" s="22"/>
      <c r="J815" s="1"/>
      <c r="K815" s="1"/>
      <c r="L815" s="12"/>
      <c r="M815" s="1"/>
      <c r="N815" s="1"/>
      <c r="O815" s="1"/>
      <c r="P815" s="1"/>
      <c r="Q815" s="86"/>
      <c r="R815" s="101"/>
      <c r="S815" s="180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20"/>
      <c r="I816" s="22"/>
      <c r="J816" s="1"/>
      <c r="K816" s="1"/>
      <c r="L816" s="12"/>
      <c r="M816" s="1"/>
      <c r="N816" s="1"/>
      <c r="O816" s="1"/>
      <c r="P816" s="1"/>
      <c r="Q816" s="86"/>
      <c r="R816" s="101"/>
      <c r="S816" s="180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20"/>
      <c r="I817" s="22"/>
      <c r="J817" s="1"/>
      <c r="K817" s="1"/>
      <c r="L817" s="12"/>
      <c r="M817" s="1"/>
      <c r="N817" s="1"/>
      <c r="O817" s="1"/>
      <c r="P817" s="1"/>
      <c r="Q817" s="86"/>
      <c r="R817" s="101"/>
      <c r="S817" s="180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20"/>
      <c r="I818" s="22"/>
      <c r="J818" s="1"/>
      <c r="K818" s="1"/>
      <c r="L818" s="12"/>
      <c r="M818" s="1"/>
      <c r="N818" s="1"/>
      <c r="O818" s="1"/>
      <c r="P818" s="1"/>
      <c r="Q818" s="86"/>
      <c r="R818" s="101"/>
      <c r="S818" s="180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20"/>
      <c r="I819" s="22"/>
      <c r="J819" s="1"/>
      <c r="K819" s="1"/>
      <c r="L819" s="12"/>
      <c r="M819" s="1"/>
      <c r="N819" s="1"/>
      <c r="O819" s="1"/>
      <c r="P819" s="1"/>
      <c r="Q819" s="86"/>
      <c r="R819" s="101"/>
      <c r="S819" s="180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20"/>
      <c r="I820" s="22"/>
      <c r="J820" s="1"/>
      <c r="K820" s="1"/>
      <c r="L820" s="12"/>
      <c r="M820" s="1"/>
      <c r="N820" s="1"/>
      <c r="O820" s="1"/>
      <c r="P820" s="1"/>
      <c r="Q820" s="86"/>
      <c r="R820" s="101"/>
      <c r="S820" s="180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20"/>
      <c r="I821" s="22"/>
      <c r="J821" s="1"/>
      <c r="K821" s="1"/>
      <c r="L821" s="12"/>
      <c r="M821" s="1"/>
      <c r="N821" s="1"/>
      <c r="O821" s="1"/>
      <c r="P821" s="1"/>
      <c r="Q821" s="86"/>
      <c r="R821" s="101"/>
      <c r="S821" s="180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20"/>
      <c r="I822" s="22"/>
      <c r="J822" s="1"/>
      <c r="K822" s="1"/>
      <c r="L822" s="12"/>
      <c r="M822" s="1"/>
      <c r="N822" s="1"/>
      <c r="O822" s="1"/>
      <c r="P822" s="1"/>
      <c r="Q822" s="86"/>
      <c r="R822" s="101"/>
      <c r="S822" s="180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20"/>
      <c r="I823" s="22"/>
      <c r="J823" s="1"/>
      <c r="K823" s="1"/>
      <c r="L823" s="12"/>
      <c r="M823" s="1"/>
      <c r="N823" s="1"/>
      <c r="O823" s="1"/>
      <c r="P823" s="1"/>
      <c r="Q823" s="86"/>
      <c r="R823" s="101"/>
      <c r="S823" s="180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20"/>
      <c r="I824" s="22"/>
      <c r="J824" s="1"/>
      <c r="K824" s="1"/>
      <c r="L824" s="12"/>
      <c r="M824" s="1"/>
      <c r="N824" s="1"/>
      <c r="O824" s="1"/>
      <c r="P824" s="1"/>
      <c r="Q824" s="86"/>
      <c r="R824" s="101"/>
      <c r="S824" s="180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20"/>
      <c r="I825" s="22"/>
      <c r="J825" s="1"/>
      <c r="K825" s="1"/>
      <c r="L825" s="12"/>
      <c r="M825" s="1"/>
      <c r="N825" s="1"/>
      <c r="O825" s="1"/>
      <c r="P825" s="1"/>
      <c r="Q825" s="86"/>
      <c r="R825" s="101"/>
      <c r="S825" s="180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20"/>
      <c r="I826" s="22"/>
      <c r="J826" s="1"/>
      <c r="K826" s="1"/>
      <c r="L826" s="12"/>
      <c r="M826" s="1"/>
      <c r="N826" s="1"/>
      <c r="O826" s="1"/>
      <c r="P826" s="1"/>
      <c r="Q826" s="86"/>
      <c r="R826" s="101"/>
      <c r="S826" s="180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20"/>
      <c r="I827" s="22"/>
      <c r="J827" s="1"/>
      <c r="K827" s="1"/>
      <c r="L827" s="12"/>
      <c r="M827" s="1"/>
      <c r="N827" s="1"/>
      <c r="O827" s="1"/>
      <c r="P827" s="1"/>
      <c r="Q827" s="86"/>
      <c r="R827" s="101"/>
      <c r="S827" s="180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20"/>
      <c r="I828" s="22"/>
      <c r="J828" s="1"/>
      <c r="K828" s="1"/>
      <c r="L828" s="12"/>
      <c r="M828" s="1"/>
      <c r="N828" s="1"/>
      <c r="O828" s="1"/>
      <c r="P828" s="1"/>
      <c r="Q828" s="86"/>
      <c r="R828" s="101"/>
      <c r="S828" s="180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20"/>
      <c r="I829" s="22"/>
      <c r="J829" s="1"/>
      <c r="K829" s="1"/>
      <c r="L829" s="12"/>
      <c r="M829" s="1"/>
      <c r="N829" s="1"/>
      <c r="O829" s="1"/>
      <c r="P829" s="1"/>
      <c r="Q829" s="86"/>
      <c r="R829" s="101"/>
      <c r="S829" s="180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20"/>
      <c r="I830" s="22"/>
      <c r="J830" s="1"/>
      <c r="K830" s="1"/>
      <c r="L830" s="12"/>
      <c r="M830" s="1"/>
      <c r="N830" s="1"/>
      <c r="O830" s="1"/>
      <c r="P830" s="1"/>
      <c r="Q830" s="86"/>
      <c r="R830" s="101"/>
      <c r="S830" s="180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20"/>
      <c r="I831" s="22"/>
      <c r="J831" s="1"/>
      <c r="K831" s="1"/>
      <c r="L831" s="12"/>
      <c r="M831" s="1"/>
      <c r="N831" s="1"/>
      <c r="O831" s="1"/>
      <c r="P831" s="1"/>
      <c r="Q831" s="86"/>
      <c r="R831" s="101"/>
      <c r="S831" s="180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20"/>
      <c r="I832" s="22"/>
      <c r="J832" s="1"/>
      <c r="K832" s="1"/>
      <c r="L832" s="12"/>
      <c r="M832" s="1"/>
      <c r="N832" s="1"/>
      <c r="O832" s="1"/>
      <c r="P832" s="1"/>
      <c r="Q832" s="86"/>
      <c r="R832" s="101"/>
      <c r="S832" s="180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20"/>
      <c r="I833" s="22"/>
      <c r="J833" s="1"/>
      <c r="K833" s="1"/>
      <c r="L833" s="12"/>
      <c r="M833" s="1"/>
      <c r="N833" s="1"/>
      <c r="O833" s="1"/>
      <c r="P833" s="1"/>
      <c r="Q833" s="86"/>
      <c r="R833" s="101"/>
      <c r="S833" s="180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20"/>
      <c r="I834" s="22"/>
      <c r="J834" s="1"/>
      <c r="K834" s="1"/>
      <c r="L834" s="12"/>
      <c r="M834" s="1"/>
      <c r="N834" s="1"/>
      <c r="O834" s="1"/>
      <c r="P834" s="1"/>
      <c r="Q834" s="86"/>
      <c r="R834" s="101"/>
      <c r="S834" s="180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20"/>
      <c r="I835" s="22"/>
      <c r="J835" s="1"/>
      <c r="K835" s="1"/>
      <c r="L835" s="12"/>
      <c r="M835" s="1"/>
      <c r="N835" s="1"/>
      <c r="O835" s="1"/>
      <c r="P835" s="1"/>
      <c r="Q835" s="86"/>
      <c r="R835" s="101"/>
      <c r="S835" s="180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20"/>
      <c r="I836" s="22"/>
      <c r="J836" s="1"/>
      <c r="K836" s="1"/>
      <c r="L836" s="12"/>
      <c r="M836" s="1"/>
      <c r="N836" s="1"/>
      <c r="O836" s="1"/>
      <c r="P836" s="1"/>
      <c r="Q836" s="86"/>
      <c r="R836" s="101"/>
      <c r="S836" s="180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20"/>
      <c r="I837" s="22"/>
      <c r="J837" s="1"/>
      <c r="K837" s="1"/>
      <c r="L837" s="12"/>
      <c r="M837" s="1"/>
      <c r="N837" s="1"/>
      <c r="O837" s="1"/>
      <c r="P837" s="1"/>
      <c r="Q837" s="86"/>
      <c r="R837" s="101"/>
      <c r="S837" s="180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20"/>
      <c r="I838" s="22"/>
      <c r="J838" s="1"/>
      <c r="K838" s="1"/>
      <c r="L838" s="12"/>
      <c r="M838" s="1"/>
      <c r="N838" s="1"/>
      <c r="O838" s="1"/>
      <c r="P838" s="1"/>
      <c r="Q838" s="86"/>
      <c r="R838" s="101"/>
      <c r="S838" s="180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20"/>
      <c r="I839" s="22"/>
      <c r="J839" s="1"/>
      <c r="K839" s="1"/>
      <c r="L839" s="12"/>
      <c r="M839" s="1"/>
      <c r="N839" s="1"/>
      <c r="O839" s="1"/>
      <c r="P839" s="1"/>
      <c r="Q839" s="86"/>
      <c r="R839" s="101"/>
      <c r="S839" s="180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20"/>
      <c r="I840" s="22"/>
      <c r="J840" s="1"/>
      <c r="K840" s="1"/>
      <c r="L840" s="12"/>
      <c r="M840" s="1"/>
      <c r="N840" s="1"/>
      <c r="O840" s="1"/>
      <c r="P840" s="1"/>
      <c r="Q840" s="86"/>
      <c r="R840" s="101"/>
      <c r="S840" s="180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20"/>
      <c r="I841" s="22"/>
      <c r="J841" s="1"/>
      <c r="K841" s="1"/>
      <c r="L841" s="12"/>
      <c r="M841" s="1"/>
      <c r="N841" s="1"/>
      <c r="O841" s="1"/>
      <c r="P841" s="1"/>
      <c r="Q841" s="86"/>
      <c r="R841" s="101"/>
      <c r="S841" s="180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20"/>
      <c r="I842" s="22"/>
      <c r="J842" s="1"/>
      <c r="K842" s="1"/>
      <c r="L842" s="12"/>
      <c r="M842" s="1"/>
      <c r="N842" s="1"/>
      <c r="O842" s="1"/>
      <c r="P842" s="1"/>
      <c r="Q842" s="86"/>
      <c r="R842" s="101"/>
      <c r="S842" s="180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20"/>
      <c r="I843" s="22"/>
      <c r="J843" s="1"/>
      <c r="K843" s="1"/>
      <c r="L843" s="12"/>
      <c r="M843" s="1"/>
      <c r="N843" s="1"/>
      <c r="O843" s="1"/>
      <c r="P843" s="1"/>
      <c r="Q843" s="86"/>
      <c r="R843" s="101"/>
      <c r="S843" s="180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20"/>
      <c r="I844" s="22"/>
      <c r="J844" s="1"/>
      <c r="K844" s="1"/>
      <c r="L844" s="12"/>
      <c r="M844" s="1"/>
      <c r="N844" s="1"/>
      <c r="O844" s="1"/>
      <c r="P844" s="1"/>
      <c r="Q844" s="86"/>
      <c r="R844" s="101"/>
      <c r="S844" s="180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20"/>
      <c r="I845" s="22"/>
      <c r="J845" s="1"/>
      <c r="K845" s="1"/>
      <c r="L845" s="12"/>
      <c r="M845" s="1"/>
      <c r="N845" s="1"/>
      <c r="O845" s="1"/>
      <c r="P845" s="1"/>
      <c r="Q845" s="86"/>
      <c r="R845" s="101"/>
      <c r="S845" s="180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20"/>
      <c r="I846" s="22"/>
      <c r="J846" s="1"/>
      <c r="K846" s="1"/>
      <c r="L846" s="12"/>
      <c r="M846" s="1"/>
      <c r="N846" s="1"/>
      <c r="O846" s="1"/>
      <c r="P846" s="1"/>
      <c r="Q846" s="86"/>
      <c r="R846" s="101"/>
      <c r="S846" s="180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20"/>
      <c r="I847" s="22"/>
      <c r="J847" s="1"/>
      <c r="K847" s="1"/>
      <c r="L847" s="12"/>
      <c r="M847" s="1"/>
      <c r="N847" s="1"/>
      <c r="O847" s="1"/>
      <c r="P847" s="1"/>
      <c r="Q847" s="86"/>
      <c r="R847" s="101"/>
      <c r="S847" s="180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20"/>
      <c r="I848" s="22"/>
      <c r="J848" s="1"/>
      <c r="K848" s="1"/>
      <c r="L848" s="12"/>
      <c r="M848" s="1"/>
      <c r="N848" s="1"/>
      <c r="O848" s="1"/>
      <c r="P848" s="1"/>
      <c r="Q848" s="86"/>
      <c r="R848" s="101"/>
      <c r="S848" s="180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20"/>
      <c r="I849" s="22"/>
      <c r="J849" s="1"/>
      <c r="K849" s="1"/>
      <c r="L849" s="12"/>
      <c r="M849" s="1"/>
      <c r="N849" s="1"/>
      <c r="O849" s="1"/>
      <c r="P849" s="1"/>
      <c r="Q849" s="86"/>
      <c r="R849" s="101"/>
      <c r="S849" s="180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20"/>
      <c r="I850" s="22"/>
      <c r="J850" s="1"/>
      <c r="K850" s="1"/>
      <c r="L850" s="12"/>
      <c r="M850" s="1"/>
      <c r="N850" s="1"/>
      <c r="O850" s="1"/>
      <c r="P850" s="1"/>
      <c r="Q850" s="86"/>
      <c r="R850" s="101"/>
      <c r="S850" s="180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20"/>
      <c r="I851" s="22"/>
      <c r="J851" s="1"/>
      <c r="K851" s="1"/>
      <c r="L851" s="12"/>
      <c r="M851" s="1"/>
      <c r="N851" s="1"/>
      <c r="O851" s="1"/>
      <c r="P851" s="1"/>
      <c r="Q851" s="86"/>
      <c r="R851" s="101"/>
      <c r="S851" s="180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20"/>
      <c r="I852" s="22"/>
      <c r="J852" s="1"/>
      <c r="K852" s="1"/>
      <c r="L852" s="12"/>
      <c r="M852" s="1"/>
      <c r="N852" s="1"/>
      <c r="O852" s="1"/>
      <c r="P852" s="1"/>
      <c r="Q852" s="86"/>
      <c r="R852" s="101"/>
      <c r="S852" s="180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20"/>
      <c r="I853" s="22"/>
      <c r="J853" s="1"/>
      <c r="K853" s="1"/>
      <c r="L853" s="12"/>
      <c r="M853" s="1"/>
      <c r="N853" s="1"/>
      <c r="O853" s="1"/>
      <c r="P853" s="1"/>
      <c r="Q853" s="86"/>
      <c r="R853" s="101"/>
      <c r="S853" s="180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20"/>
      <c r="I854" s="22"/>
      <c r="J854" s="1"/>
      <c r="K854" s="1"/>
      <c r="L854" s="12"/>
      <c r="M854" s="1"/>
      <c r="N854" s="1"/>
      <c r="O854" s="1"/>
      <c r="P854" s="1"/>
      <c r="Q854" s="86"/>
      <c r="R854" s="101"/>
      <c r="S854" s="180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20"/>
      <c r="I855" s="22"/>
      <c r="J855" s="1"/>
      <c r="K855" s="1"/>
      <c r="L855" s="12"/>
      <c r="M855" s="1"/>
      <c r="N855" s="1"/>
      <c r="O855" s="1"/>
      <c r="P855" s="1"/>
      <c r="Q855" s="86"/>
      <c r="R855" s="101"/>
      <c r="S855" s="180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20"/>
      <c r="I856" s="22"/>
      <c r="J856" s="1"/>
      <c r="K856" s="1"/>
      <c r="L856" s="12"/>
      <c r="M856" s="1"/>
      <c r="N856" s="1"/>
      <c r="O856" s="1"/>
      <c r="P856" s="1"/>
      <c r="Q856" s="86"/>
      <c r="R856" s="101"/>
      <c r="S856" s="180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20"/>
      <c r="I857" s="22"/>
      <c r="J857" s="1"/>
      <c r="K857" s="1"/>
      <c r="L857" s="12"/>
      <c r="M857" s="1"/>
      <c r="N857" s="1"/>
      <c r="O857" s="1"/>
      <c r="P857" s="1"/>
      <c r="Q857" s="86"/>
      <c r="R857" s="101"/>
      <c r="S857" s="180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20"/>
      <c r="I858" s="22"/>
      <c r="J858" s="1"/>
      <c r="K858" s="1"/>
      <c r="L858" s="12"/>
      <c r="M858" s="1"/>
      <c r="N858" s="1"/>
      <c r="O858" s="1"/>
      <c r="P858" s="1"/>
      <c r="Q858" s="86"/>
      <c r="R858" s="101"/>
      <c r="S858" s="180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20"/>
      <c r="I859" s="22"/>
      <c r="J859" s="1"/>
      <c r="K859" s="1"/>
      <c r="L859" s="12"/>
      <c r="M859" s="1"/>
      <c r="N859" s="1"/>
      <c r="O859" s="1"/>
      <c r="P859" s="1"/>
      <c r="Q859" s="86"/>
      <c r="R859" s="101"/>
      <c r="S859" s="180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20"/>
      <c r="I860" s="22"/>
      <c r="J860" s="1"/>
      <c r="K860" s="1"/>
      <c r="L860" s="12"/>
      <c r="M860" s="1"/>
      <c r="N860" s="1"/>
      <c r="O860" s="1"/>
      <c r="P860" s="1"/>
      <c r="Q860" s="86"/>
      <c r="R860" s="101"/>
      <c r="S860" s="180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20"/>
      <c r="I861" s="22"/>
      <c r="J861" s="1"/>
      <c r="K861" s="1"/>
      <c r="L861" s="12"/>
      <c r="M861" s="1"/>
      <c r="N861" s="1"/>
      <c r="O861" s="1"/>
      <c r="P861" s="1"/>
      <c r="Q861" s="86"/>
      <c r="R861" s="101"/>
      <c r="S861" s="180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20"/>
      <c r="I862" s="22"/>
      <c r="J862" s="1"/>
      <c r="K862" s="1"/>
      <c r="L862" s="12"/>
      <c r="M862" s="1"/>
      <c r="N862" s="1"/>
      <c r="O862" s="1"/>
      <c r="P862" s="1"/>
      <c r="Q862" s="86"/>
      <c r="R862" s="101"/>
      <c r="S862" s="180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20"/>
      <c r="I863" s="22"/>
      <c r="J863" s="1"/>
      <c r="K863" s="1"/>
      <c r="L863" s="12"/>
      <c r="M863" s="1"/>
      <c r="N863" s="1"/>
      <c r="O863" s="1"/>
      <c r="P863" s="1"/>
      <c r="Q863" s="86"/>
      <c r="R863" s="101"/>
      <c r="S863" s="180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20"/>
      <c r="I864" s="22"/>
      <c r="J864" s="1"/>
      <c r="K864" s="1"/>
      <c r="L864" s="12"/>
      <c r="M864" s="1"/>
      <c r="N864" s="1"/>
      <c r="O864" s="1"/>
      <c r="P864" s="1"/>
      <c r="Q864" s="86"/>
      <c r="R864" s="101"/>
      <c r="S864" s="180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20"/>
      <c r="I865" s="22"/>
      <c r="J865" s="1"/>
      <c r="K865" s="1"/>
      <c r="L865" s="12"/>
      <c r="M865" s="1"/>
      <c r="N865" s="1"/>
      <c r="O865" s="1"/>
      <c r="P865" s="1"/>
      <c r="Q865" s="86"/>
      <c r="R865" s="101"/>
      <c r="S865" s="180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20"/>
      <c r="I866" s="22"/>
      <c r="J866" s="1"/>
      <c r="K866" s="1"/>
      <c r="L866" s="12"/>
      <c r="M866" s="1"/>
      <c r="N866" s="1"/>
      <c r="O866" s="1"/>
      <c r="P866" s="1"/>
      <c r="Q866" s="86"/>
      <c r="R866" s="101"/>
      <c r="S866" s="180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20"/>
      <c r="I867" s="22"/>
      <c r="J867" s="1"/>
      <c r="K867" s="1"/>
      <c r="L867" s="12"/>
      <c r="M867" s="1"/>
      <c r="N867" s="1"/>
      <c r="O867" s="1"/>
      <c r="P867" s="1"/>
      <c r="Q867" s="86"/>
      <c r="R867" s="101"/>
      <c r="S867" s="180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20"/>
      <c r="I868" s="22"/>
      <c r="J868" s="1"/>
      <c r="K868" s="1"/>
      <c r="L868" s="12"/>
      <c r="M868" s="1"/>
      <c r="N868" s="1"/>
      <c r="O868" s="1"/>
      <c r="P868" s="1"/>
      <c r="Q868" s="86"/>
      <c r="R868" s="101"/>
      <c r="S868" s="180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20"/>
      <c r="I869" s="22"/>
      <c r="J869" s="1"/>
      <c r="K869" s="1"/>
      <c r="L869" s="12"/>
      <c r="M869" s="1"/>
      <c r="N869" s="1"/>
      <c r="O869" s="1"/>
      <c r="P869" s="1"/>
      <c r="Q869" s="86"/>
      <c r="R869" s="101"/>
      <c r="S869" s="180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20"/>
      <c r="I870" s="22"/>
      <c r="J870" s="1"/>
      <c r="K870" s="1"/>
      <c r="L870" s="12"/>
      <c r="M870" s="1"/>
      <c r="N870" s="1"/>
      <c r="O870" s="1"/>
      <c r="P870" s="1"/>
      <c r="Q870" s="86"/>
      <c r="R870" s="101"/>
      <c r="S870" s="180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20"/>
      <c r="I871" s="22"/>
      <c r="J871" s="1"/>
      <c r="K871" s="1"/>
      <c r="L871" s="12"/>
      <c r="M871" s="1"/>
      <c r="N871" s="1"/>
      <c r="O871" s="1"/>
      <c r="P871" s="1"/>
      <c r="Q871" s="86"/>
      <c r="R871" s="101"/>
      <c r="S871" s="180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20"/>
      <c r="I872" s="22"/>
      <c r="J872" s="1"/>
      <c r="K872" s="1"/>
      <c r="L872" s="12"/>
      <c r="M872" s="1"/>
      <c r="N872" s="1"/>
      <c r="O872" s="1"/>
      <c r="P872" s="1"/>
      <c r="Q872" s="86"/>
      <c r="R872" s="101"/>
      <c r="S872" s="180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20"/>
      <c r="I873" s="22"/>
      <c r="J873" s="1"/>
      <c r="K873" s="1"/>
      <c r="L873" s="12"/>
      <c r="M873" s="1"/>
      <c r="N873" s="1"/>
      <c r="O873" s="1"/>
      <c r="P873" s="1"/>
      <c r="Q873" s="86"/>
      <c r="R873" s="101"/>
      <c r="S873" s="180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20"/>
      <c r="I874" s="22"/>
      <c r="J874" s="1"/>
      <c r="K874" s="1"/>
      <c r="L874" s="12"/>
      <c r="M874" s="1"/>
      <c r="N874" s="1"/>
      <c r="O874" s="1"/>
      <c r="P874" s="1"/>
      <c r="Q874" s="86"/>
      <c r="R874" s="101"/>
      <c r="S874" s="180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20"/>
      <c r="I875" s="22"/>
      <c r="J875" s="1"/>
      <c r="K875" s="1"/>
      <c r="L875" s="12"/>
      <c r="M875" s="1"/>
      <c r="N875" s="1"/>
      <c r="O875" s="1"/>
      <c r="P875" s="1"/>
      <c r="Q875" s="86"/>
      <c r="R875" s="101"/>
      <c r="S875" s="180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20"/>
      <c r="I876" s="22"/>
      <c r="J876" s="1"/>
      <c r="K876" s="1"/>
      <c r="L876" s="12"/>
      <c r="M876" s="1"/>
      <c r="N876" s="1"/>
      <c r="O876" s="1"/>
      <c r="P876" s="1"/>
      <c r="Q876" s="86"/>
      <c r="R876" s="101"/>
      <c r="S876" s="180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20"/>
      <c r="I877" s="22"/>
      <c r="J877" s="1"/>
      <c r="K877" s="1"/>
      <c r="L877" s="12"/>
      <c r="M877" s="1"/>
      <c r="N877" s="1"/>
      <c r="O877" s="1"/>
      <c r="P877" s="1"/>
      <c r="Q877" s="86"/>
      <c r="R877" s="101"/>
      <c r="S877" s="180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20"/>
      <c r="I878" s="22"/>
      <c r="J878" s="1"/>
      <c r="K878" s="1"/>
      <c r="L878" s="12"/>
      <c r="M878" s="1"/>
      <c r="N878" s="1"/>
      <c r="O878" s="1"/>
      <c r="P878" s="1"/>
      <c r="Q878" s="86"/>
      <c r="R878" s="101"/>
      <c r="S878" s="180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20"/>
      <c r="I879" s="22"/>
      <c r="J879" s="1"/>
      <c r="K879" s="1"/>
      <c r="L879" s="12"/>
      <c r="M879" s="1"/>
      <c r="N879" s="1"/>
      <c r="O879" s="1"/>
      <c r="P879" s="1"/>
      <c r="Q879" s="86"/>
      <c r="R879" s="101"/>
      <c r="S879" s="180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20"/>
      <c r="I880" s="22"/>
      <c r="J880" s="1"/>
      <c r="K880" s="1"/>
      <c r="L880" s="12"/>
      <c r="M880" s="1"/>
      <c r="N880" s="1"/>
      <c r="O880" s="1"/>
      <c r="P880" s="1"/>
      <c r="Q880" s="86"/>
      <c r="R880" s="101"/>
      <c r="S880" s="180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20"/>
      <c r="I881" s="22"/>
      <c r="J881" s="1"/>
      <c r="K881" s="1"/>
      <c r="L881" s="12"/>
      <c r="M881" s="1"/>
      <c r="N881" s="1"/>
      <c r="O881" s="1"/>
      <c r="P881" s="1"/>
      <c r="Q881" s="86"/>
      <c r="R881" s="101"/>
      <c r="S881" s="180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20"/>
      <c r="I882" s="22"/>
      <c r="J882" s="1"/>
      <c r="K882" s="1"/>
      <c r="L882" s="12"/>
      <c r="M882" s="1"/>
      <c r="N882" s="1"/>
      <c r="O882" s="1"/>
      <c r="P882" s="1"/>
      <c r="Q882" s="86"/>
      <c r="R882" s="101"/>
      <c r="S882" s="180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20"/>
      <c r="I883" s="22"/>
      <c r="J883" s="1"/>
      <c r="K883" s="1"/>
      <c r="L883" s="12"/>
      <c r="M883" s="1"/>
      <c r="N883" s="1"/>
      <c r="O883" s="1"/>
      <c r="P883" s="1"/>
      <c r="Q883" s="86"/>
      <c r="R883" s="101"/>
      <c r="S883" s="180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20"/>
      <c r="I884" s="22"/>
      <c r="J884" s="1"/>
      <c r="K884" s="1"/>
      <c r="L884" s="12"/>
      <c r="M884" s="1"/>
      <c r="N884" s="1"/>
      <c r="O884" s="1"/>
      <c r="P884" s="1"/>
      <c r="Q884" s="86"/>
      <c r="R884" s="101"/>
      <c r="S884" s="180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20"/>
      <c r="I885" s="22"/>
      <c r="J885" s="1"/>
      <c r="K885" s="1"/>
      <c r="L885" s="12"/>
      <c r="M885" s="1"/>
      <c r="N885" s="1"/>
      <c r="O885" s="1"/>
      <c r="P885" s="1"/>
      <c r="Q885" s="86"/>
      <c r="R885" s="101"/>
      <c r="S885" s="180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20"/>
      <c r="I886" s="22"/>
      <c r="J886" s="1"/>
      <c r="K886" s="1"/>
      <c r="L886" s="12"/>
      <c r="M886" s="1"/>
      <c r="N886" s="1"/>
      <c r="O886" s="1"/>
      <c r="P886" s="1"/>
      <c r="Q886" s="86"/>
      <c r="R886" s="101"/>
      <c r="S886" s="180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20"/>
      <c r="I887" s="22"/>
      <c r="J887" s="1"/>
      <c r="K887" s="1"/>
      <c r="L887" s="12"/>
      <c r="M887" s="1"/>
      <c r="N887" s="1"/>
      <c r="O887" s="1"/>
      <c r="P887" s="1"/>
      <c r="Q887" s="86"/>
      <c r="R887" s="101"/>
      <c r="S887" s="180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20"/>
      <c r="I888" s="22"/>
      <c r="J888" s="1"/>
      <c r="K888" s="1"/>
      <c r="L888" s="12"/>
      <c r="M888" s="1"/>
      <c r="N888" s="1"/>
      <c r="O888" s="1"/>
      <c r="P888" s="1"/>
      <c r="Q888" s="86"/>
      <c r="R888" s="101"/>
      <c r="S888" s="180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20"/>
      <c r="I889" s="22"/>
      <c r="J889" s="1"/>
      <c r="K889" s="1"/>
      <c r="L889" s="12"/>
      <c r="M889" s="1"/>
      <c r="N889" s="1"/>
      <c r="O889" s="1"/>
      <c r="P889" s="1"/>
      <c r="Q889" s="86"/>
      <c r="R889" s="101"/>
      <c r="S889" s="180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20"/>
      <c r="I890" s="22"/>
      <c r="J890" s="1"/>
      <c r="K890" s="1"/>
      <c r="L890" s="12"/>
      <c r="M890" s="1"/>
      <c r="N890" s="1"/>
      <c r="O890" s="1"/>
      <c r="P890" s="1"/>
      <c r="Q890" s="86"/>
      <c r="R890" s="101"/>
      <c r="S890" s="180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20"/>
      <c r="I891" s="22"/>
      <c r="J891" s="1"/>
      <c r="K891" s="1"/>
      <c r="L891" s="12"/>
      <c r="M891" s="1"/>
      <c r="N891" s="1"/>
      <c r="O891" s="1"/>
      <c r="P891" s="1"/>
      <c r="Q891" s="86"/>
      <c r="R891" s="101"/>
      <c r="S891" s="180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20"/>
      <c r="I892" s="22"/>
      <c r="J892" s="1"/>
      <c r="K892" s="1"/>
      <c r="L892" s="12"/>
      <c r="M892" s="1"/>
      <c r="N892" s="1"/>
      <c r="O892" s="1"/>
      <c r="P892" s="1"/>
      <c r="Q892" s="86"/>
      <c r="R892" s="101"/>
      <c r="S892" s="180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20"/>
      <c r="I893" s="22"/>
      <c r="J893" s="1"/>
      <c r="K893" s="1"/>
      <c r="L893" s="12"/>
      <c r="M893" s="1"/>
      <c r="N893" s="1"/>
      <c r="O893" s="1"/>
      <c r="P893" s="1"/>
      <c r="Q893" s="86"/>
      <c r="R893" s="101"/>
      <c r="S893" s="180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20"/>
      <c r="I894" s="22"/>
      <c r="J894" s="1"/>
      <c r="K894" s="1"/>
      <c r="L894" s="12"/>
      <c r="M894" s="1"/>
      <c r="N894" s="1"/>
      <c r="O894" s="1"/>
      <c r="P894" s="1"/>
      <c r="Q894" s="86"/>
      <c r="R894" s="101"/>
      <c r="S894" s="180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20"/>
      <c r="I895" s="22"/>
      <c r="J895" s="1"/>
      <c r="K895" s="1"/>
      <c r="L895" s="12"/>
      <c r="M895" s="1"/>
      <c r="N895" s="1"/>
      <c r="O895" s="1"/>
      <c r="P895" s="1"/>
      <c r="Q895" s="86"/>
      <c r="R895" s="101"/>
      <c r="S895" s="180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20"/>
      <c r="I896" s="22"/>
      <c r="J896" s="1"/>
      <c r="K896" s="1"/>
      <c r="L896" s="12"/>
      <c r="M896" s="1"/>
      <c r="N896" s="1"/>
      <c r="O896" s="1"/>
      <c r="P896" s="1"/>
      <c r="Q896" s="86"/>
      <c r="R896" s="101"/>
      <c r="S896" s="180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20"/>
      <c r="I897" s="22"/>
      <c r="J897" s="1"/>
      <c r="K897" s="1"/>
      <c r="L897" s="12"/>
      <c r="M897" s="1"/>
      <c r="N897" s="1"/>
      <c r="O897" s="1"/>
      <c r="P897" s="1"/>
      <c r="Q897" s="86"/>
      <c r="R897" s="101"/>
      <c r="S897" s="180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20"/>
      <c r="I898" s="22"/>
      <c r="J898" s="1"/>
      <c r="K898" s="1"/>
      <c r="L898" s="12"/>
      <c r="M898" s="1"/>
      <c r="N898" s="1"/>
      <c r="O898" s="1"/>
      <c r="P898" s="1"/>
      <c r="Q898" s="86"/>
      <c r="R898" s="101"/>
      <c r="S898" s="180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20"/>
      <c r="I899" s="22"/>
      <c r="J899" s="1"/>
      <c r="K899" s="1"/>
      <c r="L899" s="12"/>
      <c r="M899" s="1"/>
      <c r="N899" s="1"/>
      <c r="O899" s="1"/>
      <c r="P899" s="1"/>
      <c r="Q899" s="86"/>
      <c r="R899" s="101"/>
      <c r="S899" s="180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20"/>
      <c r="I900" s="22"/>
      <c r="J900" s="1"/>
      <c r="K900" s="1"/>
      <c r="L900" s="12"/>
      <c r="M900" s="1"/>
      <c r="N900" s="1"/>
      <c r="O900" s="1"/>
      <c r="P900" s="1"/>
      <c r="Q900" s="86"/>
      <c r="R900" s="101"/>
      <c r="S900" s="180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20"/>
      <c r="I901" s="22"/>
      <c r="J901" s="1"/>
      <c r="K901" s="1"/>
      <c r="L901" s="12"/>
      <c r="M901" s="1"/>
      <c r="N901" s="1"/>
      <c r="O901" s="1"/>
      <c r="P901" s="1"/>
      <c r="Q901" s="86"/>
      <c r="R901" s="101"/>
      <c r="S901" s="180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20"/>
      <c r="I902" s="22"/>
      <c r="J902" s="1"/>
      <c r="K902" s="1"/>
      <c r="L902" s="12"/>
      <c r="M902" s="1"/>
      <c r="N902" s="1"/>
      <c r="O902" s="1"/>
      <c r="P902" s="1"/>
      <c r="Q902" s="86"/>
      <c r="R902" s="101"/>
      <c r="S902" s="180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20"/>
      <c r="I903" s="22"/>
      <c r="J903" s="1"/>
      <c r="K903" s="1"/>
      <c r="L903" s="12"/>
      <c r="M903" s="1"/>
      <c r="N903" s="1"/>
      <c r="O903" s="1"/>
      <c r="P903" s="1"/>
      <c r="Q903" s="86"/>
      <c r="R903" s="101"/>
      <c r="S903" s="180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20"/>
      <c r="I904" s="22"/>
      <c r="J904" s="1"/>
      <c r="K904" s="1"/>
      <c r="L904" s="12"/>
      <c r="M904" s="1"/>
      <c r="N904" s="1"/>
      <c r="O904" s="1"/>
      <c r="P904" s="1"/>
      <c r="Q904" s="86"/>
      <c r="R904" s="101"/>
      <c r="S904" s="180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20"/>
      <c r="I905" s="22"/>
      <c r="J905" s="1"/>
      <c r="K905" s="1"/>
      <c r="L905" s="12"/>
      <c r="M905" s="1"/>
      <c r="N905" s="1"/>
      <c r="O905" s="1"/>
      <c r="P905" s="1"/>
      <c r="Q905" s="86"/>
      <c r="R905" s="101"/>
      <c r="S905" s="180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20"/>
      <c r="I906" s="22"/>
      <c r="J906" s="1"/>
      <c r="K906" s="1"/>
      <c r="L906" s="12"/>
      <c r="M906" s="1"/>
      <c r="N906" s="1"/>
      <c r="O906" s="1"/>
      <c r="P906" s="1"/>
      <c r="Q906" s="86"/>
      <c r="R906" s="101"/>
      <c r="S906" s="180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20"/>
      <c r="I907" s="22"/>
      <c r="J907" s="1"/>
      <c r="K907" s="1"/>
      <c r="L907" s="12"/>
      <c r="M907" s="1"/>
      <c r="N907" s="1"/>
      <c r="O907" s="1"/>
      <c r="P907" s="1"/>
      <c r="Q907" s="86"/>
      <c r="R907" s="101"/>
      <c r="S907" s="180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20"/>
      <c r="I908" s="22"/>
      <c r="J908" s="1"/>
      <c r="K908" s="1"/>
      <c r="L908" s="12"/>
      <c r="M908" s="1"/>
      <c r="N908" s="1"/>
      <c r="O908" s="1"/>
      <c r="P908" s="1"/>
      <c r="Q908" s="86"/>
      <c r="R908" s="101"/>
      <c r="S908" s="180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20"/>
      <c r="I909" s="22"/>
      <c r="J909" s="1"/>
      <c r="K909" s="1"/>
      <c r="L909" s="12"/>
      <c r="M909" s="1"/>
      <c r="N909" s="1"/>
      <c r="O909" s="1"/>
      <c r="P909" s="1"/>
      <c r="Q909" s="86"/>
      <c r="R909" s="101"/>
      <c r="S909" s="180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20"/>
      <c r="I910" s="22"/>
      <c r="J910" s="1"/>
      <c r="K910" s="1"/>
      <c r="L910" s="12"/>
      <c r="M910" s="1"/>
      <c r="N910" s="1"/>
      <c r="O910" s="1"/>
      <c r="P910" s="1"/>
      <c r="Q910" s="86"/>
      <c r="R910" s="101"/>
      <c r="S910" s="180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20"/>
      <c r="I911" s="22"/>
      <c r="J911" s="1"/>
      <c r="K911" s="1"/>
      <c r="L911" s="12"/>
      <c r="M911" s="1"/>
      <c r="N911" s="1"/>
      <c r="O911" s="1"/>
      <c r="P911" s="1"/>
      <c r="Q911" s="86"/>
      <c r="R911" s="101"/>
      <c r="S911" s="180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20"/>
      <c r="I912" s="22"/>
      <c r="J912" s="1"/>
      <c r="K912" s="1"/>
      <c r="L912" s="12"/>
      <c r="M912" s="1"/>
      <c r="N912" s="1"/>
      <c r="O912" s="1"/>
      <c r="P912" s="1"/>
      <c r="Q912" s="86"/>
      <c r="R912" s="101"/>
      <c r="S912" s="180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20"/>
      <c r="I913" s="22"/>
      <c r="J913" s="1"/>
      <c r="K913" s="1"/>
      <c r="L913" s="12"/>
      <c r="M913" s="1"/>
      <c r="N913" s="1"/>
      <c r="O913" s="1"/>
      <c r="P913" s="1"/>
      <c r="Q913" s="86"/>
      <c r="R913" s="101"/>
      <c r="S913" s="180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20"/>
      <c r="I914" s="22"/>
      <c r="J914" s="1"/>
      <c r="K914" s="1"/>
      <c r="L914" s="12"/>
      <c r="M914" s="1"/>
      <c r="N914" s="1"/>
      <c r="O914" s="1"/>
      <c r="P914" s="1"/>
      <c r="Q914" s="86"/>
      <c r="R914" s="101"/>
      <c r="S914" s="180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20"/>
      <c r="I915" s="22"/>
      <c r="J915" s="1"/>
      <c r="K915" s="1"/>
      <c r="L915" s="12"/>
      <c r="M915" s="1"/>
      <c r="N915" s="1"/>
      <c r="O915" s="1"/>
      <c r="P915" s="1"/>
      <c r="Q915" s="86"/>
      <c r="R915" s="101"/>
      <c r="S915" s="180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20"/>
      <c r="I916" s="22"/>
      <c r="J916" s="1"/>
      <c r="K916" s="1"/>
      <c r="L916" s="12"/>
      <c r="M916" s="1"/>
      <c r="N916" s="1"/>
      <c r="O916" s="1"/>
      <c r="P916" s="1"/>
      <c r="Q916" s="86"/>
      <c r="R916" s="101"/>
      <c r="S916" s="180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20"/>
      <c r="I917" s="22"/>
      <c r="J917" s="1"/>
      <c r="K917" s="1"/>
      <c r="L917" s="12"/>
      <c r="M917" s="1"/>
      <c r="N917" s="1"/>
      <c r="O917" s="1"/>
      <c r="P917" s="1"/>
      <c r="Q917" s="86"/>
      <c r="R917" s="101"/>
      <c r="S917" s="180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20"/>
      <c r="I918" s="22"/>
      <c r="J918" s="1"/>
      <c r="K918" s="1"/>
      <c r="L918" s="12"/>
      <c r="M918" s="1"/>
      <c r="N918" s="1"/>
      <c r="O918" s="1"/>
      <c r="P918" s="1"/>
      <c r="Q918" s="86"/>
      <c r="R918" s="101"/>
      <c r="S918" s="180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20"/>
      <c r="I919" s="22"/>
      <c r="J919" s="1"/>
      <c r="K919" s="1"/>
      <c r="L919" s="12"/>
      <c r="M919" s="1"/>
      <c r="N919" s="1"/>
      <c r="O919" s="1"/>
      <c r="P919" s="1"/>
      <c r="Q919" s="86"/>
      <c r="R919" s="101"/>
      <c r="S919" s="180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20"/>
      <c r="I920" s="22"/>
      <c r="J920" s="1"/>
      <c r="K920" s="1"/>
      <c r="L920" s="12"/>
      <c r="M920" s="1"/>
      <c r="N920" s="1"/>
      <c r="O920" s="1"/>
      <c r="P920" s="1"/>
      <c r="Q920" s="86"/>
      <c r="R920" s="101"/>
      <c r="S920" s="180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20"/>
      <c r="I921" s="22"/>
      <c r="J921" s="1"/>
      <c r="K921" s="1"/>
      <c r="L921" s="12"/>
      <c r="M921" s="1"/>
      <c r="N921" s="1"/>
      <c r="O921" s="1"/>
      <c r="P921" s="1"/>
      <c r="Q921" s="86"/>
      <c r="R921" s="101"/>
      <c r="S921" s="180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20"/>
      <c r="I922" s="22"/>
      <c r="J922" s="1"/>
      <c r="K922" s="1"/>
      <c r="L922" s="12"/>
      <c r="M922" s="1"/>
      <c r="N922" s="1"/>
      <c r="O922" s="1"/>
      <c r="P922" s="1"/>
      <c r="Q922" s="86"/>
      <c r="R922" s="101"/>
      <c r="S922" s="180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20"/>
      <c r="I923" s="22"/>
      <c r="J923" s="1"/>
      <c r="K923" s="1"/>
      <c r="L923" s="12"/>
      <c r="M923" s="1"/>
      <c r="N923" s="1"/>
      <c r="O923" s="1"/>
      <c r="P923" s="1"/>
      <c r="Q923" s="86"/>
      <c r="R923" s="101"/>
      <c r="S923" s="180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20"/>
      <c r="I924" s="22"/>
      <c r="J924" s="1"/>
      <c r="K924" s="1"/>
      <c r="L924" s="12"/>
      <c r="M924" s="1"/>
      <c r="N924" s="1"/>
      <c r="O924" s="1"/>
      <c r="P924" s="1"/>
      <c r="Q924" s="86"/>
      <c r="R924" s="101"/>
      <c r="S924" s="180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20"/>
      <c r="I925" s="22"/>
      <c r="J925" s="1"/>
      <c r="K925" s="1"/>
      <c r="L925" s="12"/>
      <c r="M925" s="1"/>
      <c r="N925" s="1"/>
      <c r="O925" s="1"/>
      <c r="P925" s="1"/>
      <c r="Q925" s="86"/>
      <c r="R925" s="101"/>
      <c r="S925" s="180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20"/>
      <c r="I926" s="22"/>
      <c r="J926" s="1"/>
      <c r="K926" s="1"/>
      <c r="L926" s="12"/>
      <c r="M926" s="1"/>
      <c r="N926" s="1"/>
      <c r="O926" s="1"/>
      <c r="P926" s="1"/>
      <c r="Q926" s="86"/>
      <c r="R926" s="101"/>
      <c r="S926" s="180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20"/>
      <c r="I927" s="22"/>
      <c r="J927" s="1"/>
      <c r="K927" s="1"/>
      <c r="L927" s="12"/>
      <c r="M927" s="1"/>
      <c r="N927" s="1"/>
      <c r="O927" s="1"/>
      <c r="P927" s="1"/>
      <c r="Q927" s="86"/>
      <c r="R927" s="101"/>
      <c r="S927" s="180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20"/>
      <c r="I928" s="22"/>
      <c r="J928" s="1"/>
      <c r="K928" s="1"/>
      <c r="L928" s="12"/>
      <c r="M928" s="1"/>
      <c r="N928" s="1"/>
      <c r="O928" s="1"/>
      <c r="P928" s="1"/>
      <c r="Q928" s="86"/>
      <c r="R928" s="101"/>
      <c r="S928" s="180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20"/>
      <c r="I929" s="22"/>
      <c r="J929" s="1"/>
      <c r="K929" s="1"/>
      <c r="L929" s="12"/>
      <c r="M929" s="1"/>
      <c r="N929" s="1"/>
      <c r="O929" s="1"/>
      <c r="P929" s="1"/>
      <c r="Q929" s="86"/>
      <c r="R929" s="101"/>
      <c r="S929" s="180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20"/>
      <c r="I930" s="22"/>
      <c r="J930" s="1"/>
      <c r="K930" s="1"/>
      <c r="L930" s="12"/>
      <c r="M930" s="1"/>
      <c r="N930" s="1"/>
      <c r="O930" s="1"/>
      <c r="P930" s="1"/>
      <c r="Q930" s="86"/>
      <c r="R930" s="101"/>
      <c r="S930" s="180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20"/>
      <c r="I931" s="22"/>
      <c r="J931" s="1"/>
      <c r="K931" s="1"/>
      <c r="L931" s="12"/>
      <c r="M931" s="1"/>
      <c r="N931" s="1"/>
      <c r="O931" s="1"/>
      <c r="P931" s="1"/>
      <c r="Q931" s="86"/>
      <c r="R931" s="101"/>
      <c r="S931" s="180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20"/>
      <c r="I932" s="22"/>
      <c r="J932" s="1"/>
      <c r="K932" s="1"/>
      <c r="L932" s="12"/>
      <c r="M932" s="1"/>
      <c r="N932" s="1"/>
      <c r="O932" s="1"/>
      <c r="P932" s="1"/>
      <c r="Q932" s="86"/>
      <c r="R932" s="101"/>
      <c r="S932" s="180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20"/>
      <c r="I933" s="22"/>
      <c r="J933" s="1"/>
      <c r="K933" s="1"/>
      <c r="L933" s="12"/>
      <c r="M933" s="1"/>
      <c r="N933" s="1"/>
      <c r="O933" s="1"/>
      <c r="P933" s="1"/>
      <c r="Q933" s="86"/>
      <c r="R933" s="101"/>
      <c r="S933" s="180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20"/>
      <c r="I934" s="22"/>
      <c r="J934" s="1"/>
      <c r="K934" s="1"/>
      <c r="L934" s="12"/>
      <c r="M934" s="1"/>
      <c r="N934" s="1"/>
      <c r="O934" s="1"/>
      <c r="P934" s="1"/>
      <c r="Q934" s="86"/>
      <c r="R934" s="101"/>
      <c r="S934" s="180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20"/>
      <c r="I935" s="22"/>
      <c r="J935" s="1"/>
      <c r="K935" s="1"/>
      <c r="L935" s="12"/>
      <c r="M935" s="1"/>
      <c r="N935" s="1"/>
      <c r="O935" s="1"/>
      <c r="P935" s="1"/>
      <c r="Q935" s="86"/>
      <c r="R935" s="101"/>
      <c r="S935" s="180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20"/>
      <c r="I936" s="22"/>
      <c r="J936" s="1"/>
      <c r="K936" s="1"/>
      <c r="L936" s="12"/>
      <c r="M936" s="1"/>
      <c r="N936" s="1"/>
      <c r="O936" s="1"/>
      <c r="P936" s="1"/>
      <c r="Q936" s="86"/>
      <c r="R936" s="101"/>
      <c r="S936" s="180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20"/>
      <c r="I937" s="22"/>
      <c r="J937" s="1"/>
      <c r="K937" s="1"/>
      <c r="L937" s="12"/>
      <c r="M937" s="1"/>
      <c r="N937" s="1"/>
      <c r="O937" s="1"/>
      <c r="P937" s="1"/>
      <c r="Q937" s="86"/>
      <c r="R937" s="101"/>
      <c r="S937" s="180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20"/>
      <c r="I938" s="22"/>
      <c r="J938" s="1"/>
      <c r="K938" s="1"/>
      <c r="L938" s="12"/>
      <c r="M938" s="1"/>
      <c r="N938" s="1"/>
      <c r="O938" s="1"/>
      <c r="P938" s="1"/>
      <c r="Q938" s="86"/>
      <c r="R938" s="101"/>
      <c r="S938" s="180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20"/>
      <c r="I939" s="22"/>
      <c r="J939" s="1"/>
      <c r="K939" s="1"/>
      <c r="L939" s="12"/>
      <c r="M939" s="1"/>
      <c r="N939" s="1"/>
      <c r="O939" s="1"/>
      <c r="P939" s="1"/>
      <c r="Q939" s="86"/>
      <c r="R939" s="101"/>
      <c r="S939" s="180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20"/>
      <c r="I940" s="22"/>
      <c r="J940" s="1"/>
      <c r="K940" s="1"/>
      <c r="L940" s="12"/>
      <c r="M940" s="1"/>
      <c r="N940" s="1"/>
      <c r="O940" s="1"/>
      <c r="P940" s="1"/>
      <c r="Q940" s="86"/>
      <c r="R940" s="101"/>
      <c r="S940" s="180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20"/>
      <c r="I941" s="22"/>
      <c r="J941" s="1"/>
      <c r="K941" s="1"/>
      <c r="L941" s="12"/>
      <c r="M941" s="1"/>
      <c r="N941" s="1"/>
      <c r="O941" s="1"/>
      <c r="P941" s="1"/>
      <c r="Q941" s="86"/>
      <c r="R941" s="101"/>
      <c r="S941" s="180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20"/>
      <c r="I942" s="22"/>
      <c r="J942" s="1"/>
      <c r="K942" s="1"/>
      <c r="L942" s="12"/>
      <c r="M942" s="1"/>
      <c r="N942" s="1"/>
      <c r="O942" s="1"/>
      <c r="P942" s="1"/>
      <c r="Q942" s="86"/>
      <c r="R942" s="101"/>
      <c r="S942" s="180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20"/>
      <c r="I943" s="22"/>
      <c r="J943" s="1"/>
      <c r="K943" s="1"/>
      <c r="L943" s="12"/>
      <c r="M943" s="1"/>
      <c r="N943" s="1"/>
      <c r="O943" s="1"/>
      <c r="P943" s="1"/>
      <c r="Q943" s="86"/>
      <c r="R943" s="101"/>
      <c r="S943" s="180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20"/>
      <c r="I944" s="22"/>
      <c r="J944" s="1"/>
      <c r="K944" s="1"/>
      <c r="L944" s="12"/>
      <c r="M944" s="1"/>
      <c r="N944" s="1"/>
      <c r="O944" s="1"/>
      <c r="P944" s="1"/>
      <c r="Q944" s="86"/>
      <c r="R944" s="101"/>
      <c r="S944" s="180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20"/>
      <c r="I945" s="22"/>
      <c r="J945" s="1"/>
      <c r="K945" s="1"/>
      <c r="L945" s="12"/>
      <c r="M945" s="1"/>
      <c r="N945" s="1"/>
      <c r="O945" s="1"/>
      <c r="P945" s="1"/>
      <c r="Q945" s="86"/>
      <c r="R945" s="101"/>
      <c r="S945" s="180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20"/>
      <c r="I946" s="22"/>
      <c r="J946" s="1"/>
      <c r="K946" s="1"/>
      <c r="L946" s="12"/>
      <c r="M946" s="1"/>
      <c r="N946" s="1"/>
      <c r="O946" s="1"/>
      <c r="P946" s="1"/>
      <c r="Q946" s="86"/>
      <c r="R946" s="101"/>
      <c r="S946" s="180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20"/>
      <c r="I947" s="22"/>
      <c r="J947" s="1"/>
      <c r="K947" s="1"/>
      <c r="L947" s="12"/>
      <c r="M947" s="1"/>
      <c r="N947" s="1"/>
      <c r="O947" s="1"/>
      <c r="P947" s="1"/>
      <c r="Q947" s="86"/>
      <c r="R947" s="101"/>
      <c r="S947" s="180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20"/>
      <c r="I948" s="22"/>
      <c r="J948" s="1"/>
      <c r="K948" s="1"/>
      <c r="L948" s="12"/>
      <c r="M948" s="1"/>
      <c r="N948" s="1"/>
      <c r="O948" s="1"/>
      <c r="P948" s="1"/>
      <c r="Q948" s="86"/>
      <c r="R948" s="101"/>
      <c r="S948" s="180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20"/>
      <c r="I949" s="22"/>
      <c r="J949" s="1"/>
      <c r="K949" s="1"/>
      <c r="L949" s="12"/>
      <c r="M949" s="1"/>
      <c r="N949" s="1"/>
      <c r="O949" s="1"/>
      <c r="P949" s="1"/>
      <c r="Q949" s="86"/>
      <c r="R949" s="101"/>
      <c r="S949" s="180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20"/>
      <c r="I950" s="22"/>
      <c r="J950" s="1"/>
      <c r="K950" s="1"/>
      <c r="L950" s="12"/>
      <c r="M950" s="1"/>
      <c r="N950" s="1"/>
      <c r="O950" s="1"/>
      <c r="P950" s="1"/>
      <c r="Q950" s="86"/>
      <c r="R950" s="101"/>
      <c r="S950" s="180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20"/>
      <c r="I951" s="22"/>
      <c r="J951" s="1"/>
      <c r="K951" s="1"/>
      <c r="L951" s="12"/>
      <c r="M951" s="1"/>
      <c r="N951" s="1"/>
      <c r="O951" s="1"/>
      <c r="P951" s="1"/>
      <c r="Q951" s="86"/>
      <c r="R951" s="101"/>
      <c r="S951" s="180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20"/>
      <c r="I952" s="22"/>
      <c r="J952" s="1"/>
      <c r="K952" s="1"/>
      <c r="L952" s="12"/>
      <c r="M952" s="1"/>
      <c r="N952" s="1"/>
      <c r="O952" s="1"/>
      <c r="P952" s="1"/>
      <c r="Q952" s="86"/>
      <c r="R952" s="101"/>
      <c r="S952" s="180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20"/>
      <c r="I953" s="22"/>
      <c r="J953" s="1"/>
      <c r="K953" s="1"/>
      <c r="L953" s="12"/>
      <c r="M953" s="1"/>
      <c r="N953" s="1"/>
      <c r="O953" s="1"/>
      <c r="P953" s="1"/>
      <c r="Q953" s="86"/>
      <c r="R953" s="101"/>
      <c r="S953" s="180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20"/>
      <c r="I954" s="22"/>
      <c r="J954" s="1"/>
      <c r="K954" s="1"/>
      <c r="L954" s="12"/>
      <c r="M954" s="1"/>
      <c r="N954" s="1"/>
      <c r="O954" s="1"/>
      <c r="P954" s="1"/>
      <c r="Q954" s="86"/>
      <c r="R954" s="101"/>
      <c r="S954" s="180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20"/>
      <c r="I955" s="22"/>
      <c r="J955" s="1"/>
      <c r="K955" s="1"/>
      <c r="L955" s="12"/>
      <c r="M955" s="1"/>
      <c r="N955" s="1"/>
      <c r="O955" s="1"/>
      <c r="P955" s="1"/>
      <c r="Q955" s="86"/>
      <c r="R955" s="101"/>
      <c r="S955" s="180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20"/>
      <c r="I956" s="22"/>
      <c r="J956" s="1"/>
      <c r="K956" s="1"/>
      <c r="L956" s="12"/>
      <c r="M956" s="1"/>
      <c r="N956" s="1"/>
      <c r="O956" s="1"/>
      <c r="P956" s="1"/>
      <c r="Q956" s="86"/>
      <c r="R956" s="101"/>
      <c r="S956" s="180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20"/>
      <c r="I957" s="22"/>
      <c r="J957" s="1"/>
      <c r="K957" s="1"/>
      <c r="L957" s="12"/>
      <c r="M957" s="1"/>
      <c r="N957" s="1"/>
      <c r="O957" s="1"/>
      <c r="P957" s="1"/>
      <c r="Q957" s="86"/>
      <c r="R957" s="101"/>
      <c r="S957" s="180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20"/>
      <c r="I958" s="22"/>
      <c r="J958" s="1"/>
      <c r="K958" s="1"/>
      <c r="L958" s="12"/>
      <c r="M958" s="1"/>
      <c r="N958" s="1"/>
      <c r="O958" s="1"/>
      <c r="P958" s="1"/>
      <c r="Q958" s="86"/>
      <c r="R958" s="101"/>
      <c r="S958" s="180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20"/>
      <c r="I959" s="22"/>
      <c r="J959" s="1"/>
      <c r="K959" s="1"/>
      <c r="L959" s="12"/>
      <c r="M959" s="1"/>
      <c r="N959" s="1"/>
      <c r="O959" s="1"/>
      <c r="P959" s="1"/>
      <c r="Q959" s="86"/>
      <c r="R959" s="101"/>
      <c r="S959" s="180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20"/>
      <c r="I960" s="22"/>
      <c r="J960" s="1"/>
      <c r="K960" s="1"/>
      <c r="L960" s="12"/>
      <c r="M960" s="1"/>
      <c r="N960" s="1"/>
      <c r="O960" s="1"/>
      <c r="P960" s="1"/>
      <c r="Q960" s="86"/>
      <c r="R960" s="101"/>
      <c r="S960" s="180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20"/>
      <c r="I961" s="22"/>
      <c r="J961" s="1"/>
      <c r="K961" s="1"/>
      <c r="L961" s="12"/>
      <c r="M961" s="1"/>
      <c r="N961" s="1"/>
      <c r="O961" s="1"/>
      <c r="P961" s="1"/>
      <c r="Q961" s="86"/>
      <c r="R961" s="101"/>
      <c r="S961" s="180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20"/>
      <c r="I962" s="22"/>
      <c r="J962" s="1"/>
      <c r="K962" s="1"/>
      <c r="L962" s="12"/>
      <c r="M962" s="1"/>
      <c r="N962" s="1"/>
      <c r="O962" s="1"/>
      <c r="P962" s="1"/>
      <c r="Q962" s="86"/>
      <c r="R962" s="101"/>
      <c r="S962" s="180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20"/>
      <c r="I963" s="22"/>
      <c r="J963" s="1"/>
      <c r="K963" s="1"/>
      <c r="L963" s="12"/>
      <c r="M963" s="1"/>
      <c r="N963" s="1"/>
      <c r="O963" s="1"/>
      <c r="P963" s="1"/>
      <c r="Q963" s="86"/>
      <c r="R963" s="101"/>
      <c r="S963" s="180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20"/>
      <c r="I964" s="22"/>
      <c r="J964" s="1"/>
      <c r="K964" s="1"/>
      <c r="L964" s="12"/>
      <c r="M964" s="1"/>
      <c r="N964" s="1"/>
      <c r="O964" s="1"/>
      <c r="P964" s="1"/>
      <c r="Q964" s="86"/>
      <c r="R964" s="101"/>
      <c r="S964" s="180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20"/>
      <c r="I965" s="22"/>
      <c r="J965" s="1"/>
      <c r="K965" s="1"/>
      <c r="L965" s="12"/>
      <c r="M965" s="1"/>
      <c r="N965" s="1"/>
      <c r="O965" s="1"/>
      <c r="P965" s="1"/>
      <c r="Q965" s="86"/>
      <c r="R965" s="101"/>
      <c r="S965" s="180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20"/>
      <c r="I966" s="22"/>
      <c r="J966" s="1"/>
      <c r="K966" s="1"/>
      <c r="L966" s="12"/>
      <c r="M966" s="1"/>
      <c r="N966" s="1"/>
      <c r="O966" s="1"/>
      <c r="P966" s="1"/>
      <c r="Q966" s="86"/>
      <c r="R966" s="101"/>
      <c r="S966" s="180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20"/>
      <c r="I967" s="22"/>
      <c r="J967" s="1"/>
      <c r="K967" s="1"/>
      <c r="L967" s="12"/>
      <c r="M967" s="1"/>
      <c r="N967" s="1"/>
      <c r="O967" s="1"/>
      <c r="P967" s="1"/>
      <c r="Q967" s="86"/>
      <c r="R967" s="101"/>
      <c r="S967" s="180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20"/>
      <c r="I968" s="22"/>
      <c r="J968" s="1"/>
      <c r="K968" s="1"/>
      <c r="L968" s="12"/>
      <c r="M968" s="1"/>
      <c r="N968" s="1"/>
      <c r="O968" s="1"/>
      <c r="P968" s="1"/>
      <c r="Q968" s="86"/>
      <c r="R968" s="101"/>
      <c r="S968" s="180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20"/>
      <c r="I969" s="22"/>
      <c r="J969" s="1"/>
      <c r="K969" s="1"/>
      <c r="L969" s="12"/>
      <c r="M969" s="1"/>
      <c r="N969" s="1"/>
      <c r="O969" s="1"/>
      <c r="P969" s="1"/>
      <c r="Q969" s="86"/>
      <c r="R969" s="101"/>
      <c r="S969" s="180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20"/>
      <c r="I970" s="22"/>
      <c r="J970" s="1"/>
      <c r="K970" s="1"/>
      <c r="L970" s="12"/>
      <c r="M970" s="1"/>
      <c r="N970" s="1"/>
      <c r="O970" s="1"/>
      <c r="P970" s="1"/>
      <c r="Q970" s="86"/>
      <c r="R970" s="101"/>
      <c r="S970" s="180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20"/>
      <c r="I971" s="22"/>
      <c r="J971" s="1"/>
      <c r="K971" s="1"/>
      <c r="L971" s="12"/>
      <c r="M971" s="1"/>
      <c r="N971" s="1"/>
      <c r="O971" s="1"/>
      <c r="P971" s="1"/>
      <c r="Q971" s="86"/>
      <c r="R971" s="101"/>
      <c r="S971" s="180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20"/>
      <c r="I972" s="22"/>
      <c r="J972" s="1"/>
      <c r="K972" s="1"/>
      <c r="L972" s="12"/>
      <c r="M972" s="1"/>
      <c r="N972" s="1"/>
      <c r="O972" s="1"/>
      <c r="P972" s="1"/>
      <c r="Q972" s="86"/>
      <c r="R972" s="101"/>
      <c r="S972" s="180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20"/>
      <c r="I973" s="22"/>
      <c r="J973" s="1"/>
      <c r="K973" s="1"/>
      <c r="L973" s="12"/>
      <c r="M973" s="1"/>
      <c r="N973" s="1"/>
      <c r="O973" s="1"/>
      <c r="P973" s="1"/>
      <c r="Q973" s="86"/>
      <c r="R973" s="101"/>
      <c r="S973" s="180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20"/>
      <c r="I974" s="22"/>
      <c r="J974" s="1"/>
      <c r="K974" s="1"/>
      <c r="L974" s="12"/>
      <c r="M974" s="1"/>
      <c r="N974" s="1"/>
      <c r="O974" s="1"/>
      <c r="P974" s="1"/>
      <c r="Q974" s="86"/>
      <c r="R974" s="101"/>
      <c r="S974" s="180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20"/>
      <c r="I975" s="22"/>
      <c r="J975" s="1"/>
      <c r="K975" s="1"/>
      <c r="L975" s="12"/>
      <c r="M975" s="1"/>
      <c r="N975" s="1"/>
      <c r="O975" s="1"/>
      <c r="P975" s="1"/>
      <c r="Q975" s="86"/>
      <c r="R975" s="101"/>
      <c r="S975" s="180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20"/>
      <c r="I976" s="22"/>
      <c r="J976" s="1"/>
      <c r="K976" s="1"/>
      <c r="L976" s="12"/>
      <c r="M976" s="1"/>
      <c r="N976" s="1"/>
      <c r="O976" s="1"/>
      <c r="P976" s="1"/>
      <c r="Q976" s="86"/>
      <c r="R976" s="101"/>
      <c r="S976" s="180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20"/>
      <c r="I977" s="22"/>
      <c r="J977" s="1"/>
      <c r="K977" s="1"/>
      <c r="L977" s="12"/>
      <c r="M977" s="1"/>
      <c r="N977" s="1"/>
      <c r="O977" s="1"/>
      <c r="P977" s="1"/>
      <c r="Q977" s="86"/>
      <c r="R977" s="101"/>
      <c r="S977" s="180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20"/>
      <c r="I978" s="22"/>
      <c r="J978" s="1"/>
      <c r="K978" s="1"/>
      <c r="L978" s="12"/>
      <c r="M978" s="1"/>
      <c r="N978" s="1"/>
      <c r="O978" s="1"/>
      <c r="P978" s="1"/>
      <c r="Q978" s="86"/>
      <c r="R978" s="101"/>
      <c r="S978" s="180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20"/>
      <c r="I979" s="22"/>
      <c r="J979" s="1"/>
      <c r="K979" s="1"/>
      <c r="L979" s="12"/>
      <c r="M979" s="1"/>
      <c r="N979" s="1"/>
      <c r="O979" s="1"/>
      <c r="P979" s="1"/>
      <c r="Q979" s="86"/>
      <c r="R979" s="101"/>
      <c r="S979" s="180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20"/>
      <c r="I980" s="22"/>
      <c r="J980" s="1"/>
      <c r="K980" s="1"/>
      <c r="L980" s="12"/>
      <c r="M980" s="1"/>
      <c r="N980" s="1"/>
      <c r="O980" s="1"/>
      <c r="P980" s="1"/>
      <c r="Q980" s="86"/>
      <c r="R980" s="101"/>
      <c r="S980" s="180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20"/>
      <c r="I981" s="22"/>
      <c r="J981" s="1"/>
      <c r="K981" s="1"/>
      <c r="L981" s="12"/>
      <c r="M981" s="1"/>
      <c r="N981" s="1"/>
      <c r="O981" s="1"/>
      <c r="P981" s="1"/>
      <c r="Q981" s="86"/>
      <c r="R981" s="101"/>
      <c r="S981" s="180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20"/>
      <c r="I982" s="22"/>
      <c r="J982" s="1"/>
      <c r="K982" s="1"/>
      <c r="L982" s="12"/>
      <c r="M982" s="1"/>
      <c r="N982" s="1"/>
      <c r="O982" s="1"/>
      <c r="P982" s="1"/>
      <c r="Q982" s="86"/>
      <c r="R982" s="101"/>
      <c r="S982" s="180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20"/>
      <c r="I983" s="22"/>
      <c r="J983" s="1"/>
      <c r="K983" s="1"/>
      <c r="L983" s="12"/>
      <c r="M983" s="1"/>
      <c r="N983" s="1"/>
      <c r="O983" s="1"/>
      <c r="P983" s="1"/>
      <c r="Q983" s="86"/>
      <c r="R983" s="101"/>
      <c r="S983" s="180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20"/>
      <c r="I984" s="22"/>
      <c r="J984" s="1"/>
      <c r="K984" s="1"/>
      <c r="L984" s="12"/>
      <c r="M984" s="1"/>
      <c r="N984" s="1"/>
      <c r="O984" s="1"/>
      <c r="P984" s="1"/>
      <c r="Q984" s="86"/>
      <c r="R984" s="101"/>
      <c r="S984" s="180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20"/>
      <c r="I985" s="22"/>
      <c r="J985" s="1"/>
      <c r="K985" s="1"/>
      <c r="L985" s="12"/>
      <c r="M985" s="1"/>
      <c r="N985" s="1"/>
      <c r="O985" s="1"/>
      <c r="P985" s="1"/>
      <c r="Q985" s="86"/>
      <c r="R985" s="101"/>
      <c r="S985" s="180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20"/>
      <c r="I986" s="22"/>
      <c r="J986" s="1"/>
      <c r="K986" s="1"/>
      <c r="L986" s="12"/>
      <c r="M986" s="1"/>
      <c r="N986" s="1"/>
      <c r="O986" s="1"/>
      <c r="P986" s="1"/>
      <c r="Q986" s="86"/>
      <c r="R986" s="101"/>
      <c r="S986" s="180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20"/>
      <c r="I987" s="22"/>
      <c r="J987" s="1"/>
      <c r="K987" s="1"/>
      <c r="L987" s="12"/>
      <c r="M987" s="1"/>
      <c r="N987" s="1"/>
      <c r="O987" s="1"/>
      <c r="P987" s="1"/>
      <c r="Q987" s="86"/>
      <c r="R987" s="101"/>
      <c r="S987" s="180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20"/>
      <c r="I988" s="22"/>
      <c r="J988" s="1"/>
      <c r="K988" s="1"/>
      <c r="L988" s="12"/>
      <c r="M988" s="1"/>
      <c r="N988" s="1"/>
      <c r="O988" s="1"/>
      <c r="P988" s="1"/>
      <c r="Q988" s="86"/>
      <c r="R988" s="101"/>
      <c r="S988" s="180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20"/>
      <c r="I989" s="22"/>
      <c r="J989" s="1"/>
      <c r="K989" s="1"/>
      <c r="L989" s="12"/>
      <c r="M989" s="1"/>
      <c r="N989" s="1"/>
      <c r="O989" s="1"/>
      <c r="P989" s="1"/>
      <c r="Q989" s="86"/>
      <c r="R989" s="101"/>
      <c r="S989" s="180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20"/>
      <c r="I990" s="22"/>
      <c r="J990" s="1"/>
      <c r="K990" s="1"/>
      <c r="L990" s="12"/>
      <c r="M990" s="1"/>
      <c r="N990" s="1"/>
      <c r="O990" s="1"/>
      <c r="P990" s="1"/>
      <c r="Q990" s="86"/>
      <c r="R990" s="101"/>
      <c r="S990" s="180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20"/>
      <c r="I991" s="22"/>
      <c r="J991" s="1"/>
      <c r="K991" s="1"/>
      <c r="L991" s="12"/>
      <c r="M991" s="1"/>
      <c r="N991" s="1"/>
      <c r="O991" s="1"/>
      <c r="P991" s="1"/>
      <c r="Q991" s="86"/>
      <c r="R991" s="101"/>
      <c r="S991" s="180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20"/>
      <c r="I992" s="22"/>
      <c r="J992" s="1"/>
      <c r="K992" s="1"/>
      <c r="L992" s="12"/>
      <c r="M992" s="1"/>
      <c r="N992" s="1"/>
      <c r="O992" s="1"/>
      <c r="P992" s="1"/>
      <c r="Q992" s="86"/>
      <c r="R992" s="101"/>
      <c r="S992" s="180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20"/>
      <c r="I993" s="22"/>
      <c r="J993" s="1"/>
      <c r="K993" s="1"/>
      <c r="L993" s="12"/>
      <c r="M993" s="1"/>
      <c r="N993" s="1"/>
      <c r="O993" s="1"/>
      <c r="P993" s="1"/>
      <c r="Q993" s="86"/>
      <c r="R993" s="101"/>
      <c r="S993" s="180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20"/>
      <c r="I994" s="22"/>
      <c r="J994" s="1"/>
      <c r="K994" s="1"/>
      <c r="L994" s="12"/>
      <c r="M994" s="1"/>
      <c r="N994" s="1"/>
      <c r="O994" s="1"/>
      <c r="P994" s="1"/>
      <c r="Q994" s="86"/>
      <c r="R994" s="101"/>
      <c r="S994" s="180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20"/>
      <c r="I995" s="22"/>
      <c r="J995" s="1"/>
      <c r="K995" s="1"/>
      <c r="L995" s="12"/>
      <c r="M995" s="1"/>
      <c r="N995" s="1"/>
      <c r="O995" s="1"/>
      <c r="P995" s="1"/>
      <c r="Q995" s="86"/>
      <c r="R995" s="101"/>
      <c r="S995" s="180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20"/>
      <c r="I996" s="22"/>
      <c r="J996" s="1"/>
      <c r="K996" s="1"/>
      <c r="L996" s="12"/>
      <c r="M996" s="1"/>
      <c r="N996" s="1"/>
      <c r="O996" s="1"/>
      <c r="P996" s="1"/>
      <c r="Q996" s="86"/>
      <c r="R996" s="101"/>
      <c r="S996" s="180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20"/>
      <c r="I997" s="22"/>
      <c r="J997" s="1"/>
      <c r="K997" s="1"/>
      <c r="L997" s="12"/>
      <c r="M997" s="1"/>
      <c r="N997" s="1"/>
      <c r="O997" s="1"/>
      <c r="P997" s="1"/>
      <c r="Q997" s="86"/>
      <c r="R997" s="101"/>
      <c r="S997" s="180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20"/>
      <c r="I998" s="22"/>
      <c r="J998" s="1"/>
      <c r="K998" s="1"/>
      <c r="L998" s="12"/>
      <c r="M998" s="1"/>
      <c r="N998" s="1"/>
      <c r="O998" s="1"/>
      <c r="P998" s="1"/>
      <c r="Q998" s="86"/>
      <c r="R998" s="101"/>
      <c r="S998" s="180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20"/>
      <c r="I999" s="22"/>
      <c r="J999" s="1"/>
      <c r="K999" s="1"/>
      <c r="L999" s="12"/>
      <c r="M999" s="1"/>
      <c r="N999" s="1"/>
      <c r="O999" s="1"/>
      <c r="P999" s="1"/>
      <c r="Q999" s="86"/>
      <c r="R999" s="101"/>
      <c r="S999" s="180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20"/>
      <c r="I1000" s="22"/>
      <c r="J1000" s="1"/>
      <c r="K1000" s="1"/>
      <c r="L1000" s="12"/>
      <c r="M1000" s="1"/>
      <c r="N1000" s="1"/>
      <c r="O1000" s="1"/>
      <c r="P1000" s="1"/>
      <c r="Q1000" s="86"/>
      <c r="R1000" s="101"/>
      <c r="S1000" s="180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20"/>
      <c r="I1001" s="22"/>
      <c r="J1001" s="1"/>
      <c r="K1001" s="1"/>
      <c r="L1001" s="12"/>
      <c r="M1001" s="1"/>
      <c r="N1001" s="1"/>
      <c r="O1001" s="1"/>
      <c r="P1001" s="1"/>
      <c r="Q1001" s="86"/>
      <c r="R1001" s="101"/>
      <c r="S1001" s="180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20"/>
      <c r="I1002" s="22"/>
      <c r="J1002" s="1"/>
      <c r="K1002" s="1"/>
      <c r="L1002" s="12"/>
      <c r="M1002" s="1"/>
      <c r="N1002" s="1"/>
      <c r="O1002" s="1"/>
      <c r="P1002" s="1"/>
      <c r="Q1002" s="86"/>
      <c r="R1002" s="101"/>
      <c r="S1002" s="180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20"/>
      <c r="I1003" s="22"/>
      <c r="J1003" s="1"/>
      <c r="K1003" s="1"/>
      <c r="L1003" s="12"/>
      <c r="M1003" s="1"/>
      <c r="N1003" s="1"/>
      <c r="O1003" s="1"/>
      <c r="P1003" s="1"/>
      <c r="Q1003" s="86"/>
      <c r="R1003" s="101"/>
      <c r="S1003" s="180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20"/>
      <c r="I1004" s="22"/>
      <c r="J1004" s="1"/>
      <c r="K1004" s="1"/>
      <c r="L1004" s="12"/>
      <c r="M1004" s="1"/>
      <c r="N1004" s="1"/>
      <c r="O1004" s="1"/>
      <c r="P1004" s="1"/>
      <c r="Q1004" s="86"/>
      <c r="R1004" s="101"/>
      <c r="S1004" s="180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20"/>
      <c r="I1005" s="22"/>
      <c r="J1005" s="1"/>
      <c r="K1005" s="1"/>
      <c r="L1005" s="12"/>
      <c r="M1005" s="1"/>
      <c r="N1005" s="1"/>
      <c r="O1005" s="1"/>
      <c r="P1005" s="1"/>
      <c r="Q1005" s="86"/>
      <c r="R1005" s="101"/>
      <c r="S1005" s="180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20"/>
      <c r="I1006" s="22"/>
      <c r="J1006" s="1"/>
      <c r="K1006" s="1"/>
      <c r="L1006" s="12"/>
      <c r="M1006" s="1"/>
      <c r="N1006" s="1"/>
      <c r="O1006" s="1"/>
      <c r="P1006" s="1"/>
      <c r="Q1006" s="86"/>
      <c r="R1006" s="101"/>
      <c r="S1006" s="180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20"/>
      <c r="I1007" s="22"/>
      <c r="J1007" s="1"/>
      <c r="K1007" s="1"/>
      <c r="L1007" s="12"/>
      <c r="M1007" s="1"/>
      <c r="N1007" s="1"/>
      <c r="O1007" s="1"/>
      <c r="P1007" s="1"/>
      <c r="Q1007" s="86"/>
      <c r="R1007" s="101"/>
      <c r="S1007" s="180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20"/>
      <c r="I1008" s="22"/>
      <c r="J1008" s="1"/>
      <c r="K1008" s="1"/>
      <c r="L1008" s="12"/>
      <c r="M1008" s="1"/>
      <c r="N1008" s="1"/>
      <c r="O1008" s="1"/>
      <c r="P1008" s="1"/>
      <c r="Q1008" s="86"/>
      <c r="R1008" s="101"/>
      <c r="S1008" s="180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20"/>
      <c r="I1009" s="22"/>
      <c r="J1009" s="1"/>
      <c r="K1009" s="1"/>
      <c r="L1009" s="12"/>
      <c r="M1009" s="1"/>
      <c r="N1009" s="1"/>
      <c r="O1009" s="1"/>
      <c r="P1009" s="1"/>
      <c r="Q1009" s="86"/>
      <c r="R1009" s="101"/>
      <c r="S1009" s="180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20"/>
      <c r="I1010" s="22"/>
      <c r="J1010" s="1"/>
      <c r="K1010" s="1"/>
      <c r="L1010" s="12"/>
      <c r="M1010" s="1"/>
      <c r="N1010" s="1"/>
      <c r="O1010" s="1"/>
      <c r="P1010" s="1"/>
      <c r="Q1010" s="86"/>
      <c r="R1010" s="101"/>
      <c r="S1010" s="180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20"/>
      <c r="I1011" s="22"/>
      <c r="J1011" s="1"/>
      <c r="K1011" s="1"/>
      <c r="L1011" s="12"/>
      <c r="M1011" s="1"/>
      <c r="N1011" s="1"/>
      <c r="O1011" s="1"/>
      <c r="P1011" s="1"/>
      <c r="Q1011" s="86"/>
      <c r="R1011" s="101"/>
      <c r="S1011" s="180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20"/>
      <c r="I1012" s="22"/>
      <c r="J1012" s="1"/>
      <c r="K1012" s="1"/>
      <c r="L1012" s="12"/>
      <c r="M1012" s="1"/>
      <c r="N1012" s="1"/>
      <c r="O1012" s="1"/>
      <c r="P1012" s="1"/>
      <c r="Q1012" s="86"/>
      <c r="R1012" s="101"/>
      <c r="S1012" s="180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20"/>
      <c r="I1013" s="22"/>
      <c r="J1013" s="1"/>
      <c r="K1013" s="1"/>
      <c r="L1013" s="12"/>
      <c r="M1013" s="1"/>
      <c r="N1013" s="1"/>
      <c r="O1013" s="1"/>
      <c r="P1013" s="1"/>
      <c r="Q1013" s="86"/>
      <c r="R1013" s="101"/>
      <c r="S1013" s="180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20"/>
      <c r="I1014" s="22"/>
      <c r="J1014" s="1"/>
      <c r="K1014" s="1"/>
      <c r="L1014" s="12"/>
      <c r="M1014" s="1"/>
      <c r="N1014" s="1"/>
      <c r="O1014" s="1"/>
      <c r="P1014" s="1"/>
      <c r="Q1014" s="86"/>
      <c r="R1014" s="101"/>
      <c r="S1014" s="180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20"/>
      <c r="I1015" s="22"/>
      <c r="J1015" s="1"/>
      <c r="K1015" s="1"/>
      <c r="L1015" s="12"/>
      <c r="M1015" s="1"/>
      <c r="N1015" s="1"/>
      <c r="O1015" s="1"/>
      <c r="P1015" s="1"/>
      <c r="Q1015" s="86"/>
      <c r="R1015" s="101"/>
      <c r="S1015" s="180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20"/>
      <c r="I1016" s="22"/>
      <c r="J1016" s="1"/>
      <c r="K1016" s="1"/>
      <c r="L1016" s="12"/>
      <c r="M1016" s="1"/>
      <c r="N1016" s="1"/>
      <c r="O1016" s="1"/>
      <c r="P1016" s="1"/>
      <c r="Q1016" s="86"/>
      <c r="R1016" s="101"/>
      <c r="S1016" s="180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20"/>
      <c r="I1017" s="22"/>
      <c r="J1017" s="1"/>
      <c r="K1017" s="1"/>
      <c r="L1017" s="12"/>
      <c r="M1017" s="1"/>
      <c r="N1017" s="1"/>
      <c r="O1017" s="1"/>
      <c r="P1017" s="1"/>
      <c r="Q1017" s="86"/>
      <c r="R1017" s="101"/>
      <c r="S1017" s="180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20"/>
      <c r="I1018" s="22"/>
      <c r="J1018" s="1"/>
      <c r="K1018" s="1"/>
      <c r="L1018" s="12"/>
      <c r="M1018" s="1"/>
      <c r="N1018" s="1"/>
      <c r="O1018" s="1"/>
      <c r="P1018" s="1"/>
      <c r="Q1018" s="86"/>
      <c r="R1018" s="101"/>
      <c r="S1018" s="180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20"/>
      <c r="I1019" s="22"/>
      <c r="J1019" s="1"/>
      <c r="K1019" s="1"/>
      <c r="L1019" s="12"/>
      <c r="M1019" s="1"/>
      <c r="N1019" s="1"/>
      <c r="O1019" s="1"/>
      <c r="P1019" s="1"/>
      <c r="Q1019" s="86"/>
      <c r="R1019" s="101"/>
      <c r="S1019" s="180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20"/>
      <c r="I1020" s="22"/>
      <c r="J1020" s="1"/>
      <c r="K1020" s="1"/>
      <c r="L1020" s="12"/>
      <c r="M1020" s="1"/>
      <c r="N1020" s="1"/>
      <c r="O1020" s="1"/>
      <c r="P1020" s="1"/>
      <c r="Q1020" s="86"/>
      <c r="R1020" s="101"/>
      <c r="S1020" s="180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20"/>
      <c r="I1021" s="22"/>
      <c r="J1021" s="1"/>
      <c r="K1021" s="1"/>
      <c r="L1021" s="12"/>
      <c r="M1021" s="1"/>
      <c r="N1021" s="1"/>
      <c r="O1021" s="1"/>
      <c r="P1021" s="1"/>
      <c r="Q1021" s="86"/>
      <c r="R1021" s="101"/>
      <c r="S1021" s="180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20"/>
      <c r="I1022" s="22"/>
      <c r="J1022" s="1"/>
      <c r="K1022" s="1"/>
      <c r="L1022" s="12"/>
      <c r="M1022" s="1"/>
      <c r="N1022" s="1"/>
      <c r="O1022" s="1"/>
      <c r="P1022" s="1"/>
      <c r="Q1022" s="86"/>
      <c r="R1022" s="101"/>
      <c r="S1022" s="180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20"/>
      <c r="I1023" s="22"/>
      <c r="J1023" s="1"/>
      <c r="K1023" s="1"/>
      <c r="L1023" s="12"/>
      <c r="M1023" s="1"/>
      <c r="N1023" s="1"/>
      <c r="O1023" s="1"/>
      <c r="P1023" s="1"/>
      <c r="Q1023" s="86"/>
      <c r="R1023" s="101"/>
      <c r="S1023" s="180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20"/>
      <c r="I1024" s="22"/>
      <c r="J1024" s="1"/>
      <c r="K1024" s="1"/>
      <c r="L1024" s="12"/>
      <c r="M1024" s="1"/>
      <c r="N1024" s="1"/>
      <c r="O1024" s="1"/>
      <c r="P1024" s="1"/>
      <c r="Q1024" s="86"/>
      <c r="R1024" s="101"/>
      <c r="S1024" s="180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20"/>
      <c r="I1025" s="22"/>
      <c r="J1025" s="1"/>
      <c r="K1025" s="1"/>
      <c r="L1025" s="12"/>
      <c r="M1025" s="1"/>
      <c r="N1025" s="1"/>
      <c r="O1025" s="1"/>
      <c r="P1025" s="1"/>
      <c r="Q1025" s="86"/>
      <c r="R1025" s="101"/>
      <c r="S1025" s="180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20"/>
      <c r="I1026" s="22"/>
      <c r="J1026" s="1"/>
      <c r="K1026" s="1"/>
      <c r="L1026" s="12"/>
      <c r="M1026" s="1"/>
      <c r="N1026" s="1"/>
      <c r="O1026" s="1"/>
      <c r="P1026" s="1"/>
      <c r="Q1026" s="86"/>
      <c r="R1026" s="101"/>
      <c r="S1026" s="180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20"/>
      <c r="I1027" s="22"/>
      <c r="J1027" s="1"/>
      <c r="K1027" s="1"/>
      <c r="L1027" s="12"/>
      <c r="M1027" s="1"/>
      <c r="N1027" s="1"/>
      <c r="O1027" s="1"/>
      <c r="P1027" s="1"/>
      <c r="Q1027" s="86"/>
      <c r="R1027" s="101"/>
      <c r="S1027" s="180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20"/>
      <c r="I1028" s="22"/>
      <c r="J1028" s="1"/>
      <c r="K1028" s="1"/>
      <c r="L1028" s="12"/>
      <c r="M1028" s="1"/>
      <c r="N1028" s="1"/>
      <c r="O1028" s="1"/>
      <c r="P1028" s="1"/>
      <c r="Q1028" s="86"/>
      <c r="R1028" s="101"/>
      <c r="S1028" s="180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20"/>
      <c r="I1029" s="22"/>
      <c r="J1029" s="1"/>
      <c r="K1029" s="1"/>
      <c r="L1029" s="12"/>
      <c r="M1029" s="1"/>
      <c r="N1029" s="1"/>
      <c r="O1029" s="1"/>
      <c r="P1029" s="1"/>
      <c r="Q1029" s="86"/>
      <c r="R1029" s="101"/>
      <c r="S1029" s="180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20"/>
      <c r="I1030" s="22"/>
      <c r="J1030" s="1"/>
      <c r="K1030" s="1"/>
      <c r="L1030" s="12"/>
      <c r="M1030" s="1"/>
      <c r="N1030" s="1"/>
      <c r="O1030" s="1"/>
      <c r="P1030" s="1"/>
      <c r="Q1030" s="86"/>
      <c r="R1030" s="101"/>
      <c r="S1030" s="180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20"/>
      <c r="I1031" s="22"/>
      <c r="J1031" s="1"/>
      <c r="K1031" s="1"/>
      <c r="L1031" s="12"/>
      <c r="M1031" s="1"/>
      <c r="N1031" s="1"/>
      <c r="O1031" s="1"/>
      <c r="P1031" s="1"/>
      <c r="Q1031" s="86"/>
      <c r="R1031" s="101"/>
      <c r="S1031" s="180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20"/>
      <c r="I1032" s="22"/>
      <c r="J1032" s="1"/>
      <c r="K1032" s="1"/>
      <c r="L1032" s="12"/>
      <c r="M1032" s="1"/>
      <c r="N1032" s="1"/>
      <c r="O1032" s="1"/>
      <c r="P1032" s="1"/>
      <c r="Q1032" s="86"/>
      <c r="R1032" s="101"/>
      <c r="S1032" s="180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20"/>
      <c r="I1033" s="22"/>
      <c r="J1033" s="1"/>
      <c r="K1033" s="1"/>
      <c r="L1033" s="12"/>
      <c r="M1033" s="1"/>
      <c r="N1033" s="1"/>
      <c r="O1033" s="1"/>
      <c r="P1033" s="1"/>
      <c r="Q1033" s="86"/>
      <c r="R1033" s="101"/>
      <c r="S1033" s="180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20"/>
      <c r="I1034" s="22"/>
      <c r="J1034" s="1"/>
      <c r="K1034" s="1"/>
      <c r="L1034" s="12"/>
      <c r="M1034" s="1"/>
      <c r="N1034" s="1"/>
      <c r="O1034" s="1"/>
      <c r="P1034" s="1"/>
      <c r="Q1034" s="86"/>
      <c r="R1034" s="101"/>
      <c r="S1034" s="180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20"/>
      <c r="I1035" s="22"/>
      <c r="J1035" s="1"/>
      <c r="K1035" s="1"/>
      <c r="L1035" s="12"/>
      <c r="M1035" s="1"/>
      <c r="N1035" s="1"/>
      <c r="O1035" s="1"/>
      <c r="P1035" s="1"/>
      <c r="Q1035" s="86"/>
      <c r="R1035" s="101"/>
      <c r="S1035" s="180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20"/>
      <c r="I1036" s="22"/>
      <c r="J1036" s="1"/>
      <c r="K1036" s="1"/>
      <c r="L1036" s="12"/>
      <c r="M1036" s="1"/>
      <c r="N1036" s="1"/>
      <c r="O1036" s="1"/>
      <c r="P1036" s="1"/>
      <c r="Q1036" s="86"/>
      <c r="R1036" s="101"/>
      <c r="S1036" s="180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20"/>
      <c r="I1037" s="22"/>
      <c r="J1037" s="1"/>
      <c r="K1037" s="1"/>
      <c r="L1037" s="12"/>
      <c r="M1037" s="1"/>
      <c r="N1037" s="1"/>
      <c r="O1037" s="1"/>
      <c r="P1037" s="1"/>
      <c r="Q1037" s="86"/>
      <c r="R1037" s="101"/>
      <c r="S1037" s="180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20"/>
      <c r="I1038" s="22"/>
      <c r="J1038" s="1"/>
      <c r="K1038" s="1"/>
      <c r="L1038" s="12"/>
      <c r="M1038" s="1"/>
      <c r="N1038" s="1"/>
      <c r="O1038" s="1"/>
      <c r="P1038" s="1"/>
      <c r="Q1038" s="86"/>
      <c r="R1038" s="101"/>
      <c r="S1038" s="180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20"/>
      <c r="I1039" s="22"/>
      <c r="J1039" s="1"/>
      <c r="K1039" s="1"/>
      <c r="L1039" s="12"/>
      <c r="M1039" s="1"/>
      <c r="N1039" s="1"/>
      <c r="O1039" s="1"/>
      <c r="P1039" s="1"/>
      <c r="Q1039" s="86"/>
      <c r="R1039" s="101"/>
      <c r="S1039" s="180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20"/>
      <c r="I1040" s="22"/>
      <c r="J1040" s="1"/>
      <c r="K1040" s="1"/>
      <c r="L1040" s="12"/>
      <c r="M1040" s="1"/>
      <c r="N1040" s="1"/>
      <c r="O1040" s="1"/>
      <c r="P1040" s="1"/>
      <c r="Q1040" s="86"/>
      <c r="R1040" s="101"/>
      <c r="S1040" s="180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20"/>
      <c r="I1041" s="22"/>
      <c r="J1041" s="1"/>
      <c r="K1041" s="1"/>
      <c r="L1041" s="12"/>
      <c r="M1041" s="1"/>
      <c r="N1041" s="1"/>
      <c r="O1041" s="1"/>
      <c r="P1041" s="1"/>
      <c r="Q1041" s="86"/>
      <c r="R1041" s="101"/>
      <c r="S1041" s="180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20"/>
      <c r="I1042" s="22"/>
      <c r="J1042" s="1"/>
      <c r="K1042" s="1"/>
      <c r="L1042" s="12"/>
      <c r="M1042" s="1"/>
      <c r="N1042" s="1"/>
      <c r="O1042" s="1"/>
      <c r="P1042" s="1"/>
      <c r="Q1042" s="86"/>
      <c r="R1042" s="101"/>
      <c r="S1042" s="180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20"/>
      <c r="I1043" s="22"/>
      <c r="J1043" s="1"/>
      <c r="K1043" s="1"/>
      <c r="L1043" s="12"/>
      <c r="M1043" s="1"/>
      <c r="N1043" s="1"/>
      <c r="O1043" s="1"/>
      <c r="P1043" s="1"/>
      <c r="Q1043" s="86"/>
      <c r="R1043" s="101"/>
      <c r="S1043" s="180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20"/>
      <c r="I1044" s="22"/>
      <c r="J1044" s="1"/>
      <c r="K1044" s="1"/>
      <c r="L1044" s="12"/>
      <c r="M1044" s="1"/>
      <c r="N1044" s="1"/>
      <c r="O1044" s="1"/>
      <c r="P1044" s="1"/>
      <c r="Q1044" s="86"/>
      <c r="R1044" s="101"/>
      <c r="S1044" s="180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20"/>
      <c r="I1045" s="22"/>
      <c r="J1045" s="1"/>
      <c r="K1045" s="1"/>
      <c r="L1045" s="12"/>
      <c r="M1045" s="1"/>
      <c r="N1045" s="1"/>
      <c r="O1045" s="1"/>
      <c r="P1045" s="1"/>
      <c r="Q1045" s="86"/>
      <c r="R1045" s="101"/>
      <c r="S1045" s="180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20"/>
      <c r="I1046" s="22"/>
      <c r="J1046" s="1"/>
      <c r="K1046" s="1"/>
      <c r="L1046" s="12"/>
      <c r="M1046" s="1"/>
      <c r="N1046" s="1"/>
      <c r="O1046" s="1"/>
      <c r="P1046" s="1"/>
      <c r="Q1046" s="86"/>
      <c r="R1046" s="101"/>
      <c r="S1046" s="180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20"/>
      <c r="I1047" s="22"/>
      <c r="J1047" s="1"/>
      <c r="K1047" s="1"/>
      <c r="L1047" s="12"/>
      <c r="M1047" s="1"/>
      <c r="N1047" s="1"/>
      <c r="O1047" s="1"/>
      <c r="P1047" s="1"/>
      <c r="Q1047" s="86"/>
      <c r="R1047" s="101"/>
      <c r="S1047" s="180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20"/>
      <c r="I1048" s="22"/>
      <c r="J1048" s="1"/>
      <c r="K1048" s="1"/>
      <c r="L1048" s="12"/>
      <c r="M1048" s="1"/>
      <c r="N1048" s="1"/>
      <c r="O1048" s="1"/>
      <c r="P1048" s="1"/>
      <c r="Q1048" s="86"/>
      <c r="R1048" s="101"/>
      <c r="S1048" s="180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20"/>
      <c r="I1049" s="22"/>
      <c r="J1049" s="1"/>
      <c r="K1049" s="1"/>
      <c r="L1049" s="12"/>
      <c r="M1049" s="1"/>
      <c r="N1049" s="1"/>
      <c r="O1049" s="1"/>
      <c r="P1049" s="1"/>
      <c r="Q1049" s="86"/>
      <c r="R1049" s="101"/>
      <c r="S1049" s="180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20"/>
      <c r="I1050" s="22"/>
      <c r="J1050" s="1"/>
      <c r="K1050" s="1"/>
      <c r="L1050" s="12"/>
      <c r="M1050" s="1"/>
      <c r="N1050" s="1"/>
      <c r="O1050" s="1"/>
      <c r="P1050" s="1"/>
      <c r="Q1050" s="86"/>
      <c r="R1050" s="101"/>
      <c r="S1050" s="180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20"/>
      <c r="I1051" s="22"/>
      <c r="J1051" s="1"/>
      <c r="K1051" s="1"/>
      <c r="L1051" s="12"/>
      <c r="M1051" s="1"/>
      <c r="N1051" s="1"/>
      <c r="O1051" s="1"/>
      <c r="P1051" s="1"/>
      <c r="Q1051" s="86"/>
      <c r="R1051" s="101"/>
      <c r="S1051" s="180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20"/>
      <c r="I1052" s="22"/>
      <c r="J1052" s="1"/>
      <c r="K1052" s="1"/>
      <c r="L1052" s="12"/>
      <c r="M1052" s="1"/>
      <c r="N1052" s="1"/>
      <c r="O1052" s="1"/>
      <c r="P1052" s="1"/>
      <c r="Q1052" s="86"/>
      <c r="R1052" s="101"/>
      <c r="S1052" s="180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20"/>
      <c r="I1053" s="22"/>
      <c r="J1053" s="1"/>
      <c r="K1053" s="1"/>
      <c r="L1053" s="12"/>
      <c r="M1053" s="1"/>
      <c r="N1053" s="1"/>
      <c r="O1053" s="1"/>
      <c r="P1053" s="1"/>
      <c r="Q1053" s="86"/>
      <c r="R1053" s="101"/>
      <c r="S1053" s="180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20"/>
      <c r="I1054" s="22"/>
      <c r="J1054" s="1"/>
      <c r="K1054" s="1"/>
      <c r="L1054" s="12"/>
      <c r="M1054" s="1"/>
      <c r="N1054" s="1"/>
      <c r="O1054" s="1"/>
      <c r="P1054" s="1"/>
      <c r="Q1054" s="86"/>
      <c r="R1054" s="101"/>
      <c r="S1054" s="180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20"/>
      <c r="I1055" s="22"/>
      <c r="J1055" s="1"/>
      <c r="K1055" s="1"/>
      <c r="L1055" s="12"/>
      <c r="M1055" s="1"/>
      <c r="N1055" s="1"/>
      <c r="O1055" s="1"/>
      <c r="P1055" s="1"/>
      <c r="Q1055" s="86"/>
      <c r="R1055" s="101"/>
      <c r="S1055" s="180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20"/>
      <c r="I1056" s="22"/>
      <c r="J1056" s="1"/>
      <c r="K1056" s="1"/>
      <c r="L1056" s="12"/>
      <c r="M1056" s="1"/>
      <c r="N1056" s="1"/>
      <c r="O1056" s="1"/>
      <c r="P1056" s="1"/>
      <c r="Q1056" s="86"/>
      <c r="R1056" s="101"/>
      <c r="S1056" s="180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20"/>
      <c r="I1057" s="22"/>
      <c r="J1057" s="1"/>
      <c r="K1057" s="1"/>
      <c r="L1057" s="12"/>
      <c r="M1057" s="1"/>
      <c r="N1057" s="1"/>
      <c r="O1057" s="1"/>
      <c r="P1057" s="1"/>
      <c r="Q1057" s="86"/>
      <c r="R1057" s="101"/>
      <c r="S1057" s="180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20"/>
      <c r="I1058" s="22"/>
      <c r="J1058" s="1"/>
      <c r="K1058" s="1"/>
      <c r="L1058" s="12"/>
      <c r="M1058" s="1"/>
      <c r="N1058" s="1"/>
      <c r="O1058" s="1"/>
      <c r="P1058" s="1"/>
      <c r="Q1058" s="86"/>
      <c r="R1058" s="101"/>
      <c r="S1058" s="180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20"/>
      <c r="I1059" s="22"/>
      <c r="J1059" s="1"/>
      <c r="K1059" s="1"/>
      <c r="L1059" s="12"/>
      <c r="M1059" s="1"/>
      <c r="N1059" s="1"/>
      <c r="O1059" s="1"/>
      <c r="P1059" s="1"/>
      <c r="Q1059" s="86"/>
      <c r="R1059" s="101"/>
      <c r="S1059" s="180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20"/>
      <c r="I1060" s="22"/>
      <c r="J1060" s="1"/>
      <c r="K1060" s="1"/>
      <c r="L1060" s="12"/>
      <c r="M1060" s="1"/>
      <c r="N1060" s="1"/>
      <c r="O1060" s="1"/>
      <c r="P1060" s="1"/>
      <c r="Q1060" s="86"/>
      <c r="R1060" s="101"/>
      <c r="S1060" s="180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20"/>
      <c r="I1061" s="22"/>
      <c r="J1061" s="1"/>
      <c r="K1061" s="1"/>
      <c r="L1061" s="12"/>
      <c r="M1061" s="1"/>
      <c r="N1061" s="1"/>
      <c r="O1061" s="1"/>
      <c r="P1061" s="1"/>
      <c r="Q1061" s="86"/>
      <c r="R1061" s="101"/>
      <c r="S1061" s="180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20"/>
      <c r="I1062" s="22"/>
      <c r="J1062" s="1"/>
      <c r="K1062" s="1"/>
      <c r="L1062" s="12"/>
      <c r="M1062" s="1"/>
      <c r="N1062" s="1"/>
      <c r="O1062" s="1"/>
      <c r="P1062" s="1"/>
      <c r="Q1062" s="86"/>
      <c r="R1062" s="101"/>
      <c r="S1062" s="180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20"/>
      <c r="I1063" s="22"/>
      <c r="J1063" s="1"/>
      <c r="K1063" s="1"/>
      <c r="L1063" s="12"/>
      <c r="M1063" s="1"/>
      <c r="N1063" s="1"/>
      <c r="O1063" s="1"/>
      <c r="P1063" s="1"/>
      <c r="Q1063" s="86"/>
      <c r="R1063" s="101"/>
      <c r="S1063" s="180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20"/>
      <c r="I1064" s="22"/>
      <c r="J1064" s="1"/>
      <c r="K1064" s="1"/>
      <c r="L1064" s="12"/>
      <c r="M1064" s="1"/>
      <c r="N1064" s="1"/>
      <c r="O1064" s="1"/>
      <c r="P1064" s="1"/>
      <c r="Q1064" s="86"/>
      <c r="R1064" s="101"/>
      <c r="S1064" s="180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20"/>
      <c r="I1065" s="22"/>
      <c r="J1065" s="1"/>
      <c r="K1065" s="1"/>
      <c r="L1065" s="12"/>
      <c r="M1065" s="1"/>
      <c r="N1065" s="1"/>
      <c r="O1065" s="1"/>
      <c r="P1065" s="1"/>
      <c r="Q1065" s="86"/>
      <c r="R1065" s="101"/>
      <c r="S1065" s="180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20"/>
      <c r="I1066" s="22"/>
      <c r="J1066" s="1"/>
      <c r="K1066" s="1"/>
      <c r="L1066" s="12"/>
      <c r="M1066" s="1"/>
      <c r="N1066" s="1"/>
      <c r="O1066" s="1"/>
      <c r="P1066" s="1"/>
      <c r="Q1066" s="86"/>
      <c r="R1066" s="101"/>
      <c r="S1066" s="180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20"/>
      <c r="I1067" s="22"/>
      <c r="J1067" s="1"/>
      <c r="K1067" s="1"/>
      <c r="L1067" s="12"/>
      <c r="M1067" s="1"/>
      <c r="N1067" s="1"/>
      <c r="O1067" s="1"/>
      <c r="P1067" s="1"/>
      <c r="Q1067" s="86"/>
      <c r="R1067" s="101"/>
      <c r="S1067" s="180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20"/>
      <c r="I1068" s="22"/>
      <c r="J1068" s="1"/>
      <c r="K1068" s="1"/>
      <c r="L1068" s="12"/>
      <c r="M1068" s="1"/>
      <c r="N1068" s="1"/>
      <c r="O1068" s="1"/>
      <c r="P1068" s="1"/>
      <c r="Q1068" s="86"/>
      <c r="R1068" s="101"/>
      <c r="S1068" s="180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20"/>
      <c r="I1069" s="22"/>
      <c r="J1069" s="1"/>
      <c r="K1069" s="1"/>
      <c r="L1069" s="12"/>
      <c r="M1069" s="1"/>
      <c r="N1069" s="1"/>
      <c r="O1069" s="1"/>
      <c r="P1069" s="1"/>
      <c r="Q1069" s="86"/>
      <c r="R1069" s="101"/>
      <c r="S1069" s="180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20"/>
      <c r="I1070" s="22"/>
      <c r="J1070" s="1"/>
      <c r="K1070" s="1"/>
      <c r="L1070" s="12"/>
      <c r="M1070" s="1"/>
      <c r="N1070" s="1"/>
      <c r="O1070" s="1"/>
      <c r="P1070" s="1"/>
      <c r="Q1070" s="86"/>
      <c r="R1070" s="101"/>
      <c r="S1070" s="180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20"/>
      <c r="I1071" s="22"/>
      <c r="J1071" s="1"/>
      <c r="K1071" s="1"/>
      <c r="L1071" s="12"/>
      <c r="M1071" s="1"/>
      <c r="N1071" s="1"/>
      <c r="O1071" s="1"/>
      <c r="P1071" s="1"/>
      <c r="Q1071" s="86"/>
      <c r="R1071" s="101"/>
      <c r="S1071" s="180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20"/>
      <c r="I1072" s="22"/>
      <c r="J1072" s="1"/>
      <c r="K1072" s="1"/>
      <c r="L1072" s="12"/>
      <c r="M1072" s="1"/>
      <c r="N1072" s="1"/>
      <c r="O1072" s="1"/>
      <c r="P1072" s="1"/>
      <c r="Q1072" s="86"/>
      <c r="R1072" s="101"/>
      <c r="S1072" s="180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20"/>
      <c r="I1073" s="22"/>
      <c r="J1073" s="1"/>
      <c r="K1073" s="1"/>
      <c r="L1073" s="12"/>
      <c r="M1073" s="1"/>
      <c r="N1073" s="1"/>
      <c r="O1073" s="1"/>
      <c r="P1073" s="1"/>
      <c r="Q1073" s="86"/>
      <c r="R1073" s="101"/>
      <c r="S1073" s="180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20"/>
      <c r="I1074" s="22"/>
      <c r="J1074" s="1"/>
      <c r="K1074" s="1"/>
      <c r="L1074" s="12"/>
      <c r="M1074" s="1"/>
      <c r="N1074" s="1"/>
      <c r="O1074" s="1"/>
      <c r="P1074" s="1"/>
      <c r="Q1074" s="86"/>
      <c r="R1074" s="101"/>
      <c r="S1074" s="180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20"/>
      <c r="I1075" s="22"/>
      <c r="J1075" s="1"/>
      <c r="K1075" s="1"/>
      <c r="L1075" s="12"/>
      <c r="M1075" s="1"/>
      <c r="N1075" s="1"/>
      <c r="O1075" s="1"/>
      <c r="P1075" s="1"/>
      <c r="Q1075" s="86"/>
      <c r="R1075" s="101"/>
      <c r="S1075" s="180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20"/>
      <c r="I1076" s="22"/>
      <c r="J1076" s="1"/>
      <c r="K1076" s="1"/>
      <c r="L1076" s="12"/>
      <c r="M1076" s="1"/>
      <c r="N1076" s="1"/>
      <c r="O1076" s="1"/>
      <c r="P1076" s="1"/>
      <c r="Q1076" s="86"/>
      <c r="R1076" s="101"/>
      <c r="S1076" s="180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20"/>
      <c r="I1077" s="22"/>
      <c r="J1077" s="1"/>
      <c r="K1077" s="1"/>
      <c r="L1077" s="12"/>
      <c r="M1077" s="1"/>
      <c r="N1077" s="1"/>
      <c r="O1077" s="1"/>
      <c r="P1077" s="1"/>
      <c r="Q1077" s="86"/>
      <c r="R1077" s="101"/>
      <c r="S1077" s="180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20"/>
      <c r="I1078" s="22"/>
      <c r="J1078" s="1"/>
      <c r="K1078" s="1"/>
      <c r="L1078" s="12"/>
      <c r="M1078" s="1"/>
      <c r="N1078" s="1"/>
      <c r="O1078" s="1"/>
      <c r="P1078" s="1"/>
      <c r="Q1078" s="86"/>
      <c r="R1078" s="101"/>
      <c r="S1078" s="180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20"/>
      <c r="I1079" s="22"/>
      <c r="J1079" s="1"/>
      <c r="K1079" s="1"/>
      <c r="L1079" s="12"/>
      <c r="M1079" s="1"/>
      <c r="N1079" s="1"/>
      <c r="O1079" s="1"/>
      <c r="P1079" s="1"/>
      <c r="Q1079" s="86"/>
      <c r="R1079" s="101"/>
      <c r="S1079" s="180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20"/>
      <c r="I1080" s="22"/>
      <c r="J1080" s="1"/>
      <c r="K1080" s="1"/>
      <c r="L1080" s="12"/>
      <c r="M1080" s="1"/>
      <c r="N1080" s="1"/>
      <c r="O1080" s="1"/>
      <c r="P1080" s="1"/>
      <c r="Q1080" s="86"/>
      <c r="R1080" s="101"/>
      <c r="S1080" s="180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20"/>
      <c r="I1081" s="22"/>
      <c r="J1081" s="1"/>
      <c r="K1081" s="1"/>
      <c r="L1081" s="12"/>
      <c r="M1081" s="1"/>
      <c r="N1081" s="1"/>
      <c r="O1081" s="1"/>
      <c r="P1081" s="1"/>
      <c r="Q1081" s="86"/>
      <c r="R1081" s="101"/>
      <c r="S1081" s="180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20"/>
      <c r="I1082" s="22"/>
      <c r="J1082" s="1"/>
      <c r="K1082" s="1"/>
      <c r="L1082" s="12"/>
      <c r="M1082" s="1"/>
      <c r="N1082" s="1"/>
      <c r="O1082" s="1"/>
      <c r="P1082" s="1"/>
      <c r="Q1082" s="86"/>
      <c r="R1082" s="101"/>
      <c r="S1082" s="180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20"/>
      <c r="I1083" s="22"/>
      <c r="J1083" s="1"/>
      <c r="K1083" s="1"/>
      <c r="L1083" s="12"/>
      <c r="M1083" s="1"/>
      <c r="N1083" s="1"/>
      <c r="O1083" s="1"/>
      <c r="P1083" s="1"/>
      <c r="Q1083" s="86"/>
      <c r="R1083" s="101"/>
      <c r="S1083" s="180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20"/>
      <c r="I1084" s="22"/>
      <c r="J1084" s="1"/>
      <c r="K1084" s="1"/>
      <c r="L1084" s="12"/>
      <c r="M1084" s="1"/>
      <c r="N1084" s="1"/>
      <c r="O1084" s="1"/>
      <c r="P1084" s="1"/>
      <c r="Q1084" s="86"/>
      <c r="R1084" s="101"/>
      <c r="S1084" s="180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20"/>
      <c r="I1085" s="22"/>
      <c r="J1085" s="1"/>
      <c r="K1085" s="1"/>
      <c r="L1085" s="12"/>
      <c r="M1085" s="1"/>
      <c r="N1085" s="1"/>
      <c r="O1085" s="1"/>
      <c r="P1085" s="1"/>
      <c r="Q1085" s="86"/>
      <c r="R1085" s="101"/>
      <c r="S1085" s="180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20"/>
      <c r="I1086" s="22"/>
      <c r="J1086" s="1"/>
      <c r="K1086" s="1"/>
      <c r="L1086" s="12"/>
      <c r="M1086" s="1"/>
      <c r="N1086" s="1"/>
      <c r="O1086" s="1"/>
      <c r="P1086" s="1"/>
      <c r="Q1086" s="86"/>
      <c r="R1086" s="101"/>
      <c r="S1086" s="180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20"/>
      <c r="I1087" s="22"/>
      <c r="J1087" s="1"/>
      <c r="K1087" s="1"/>
      <c r="L1087" s="12"/>
      <c r="M1087" s="1"/>
      <c r="N1087" s="1"/>
      <c r="O1087" s="1"/>
      <c r="P1087" s="1"/>
      <c r="Q1087" s="86"/>
      <c r="R1087" s="101"/>
      <c r="S1087" s="180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20"/>
      <c r="I1088" s="22"/>
      <c r="J1088" s="1"/>
      <c r="K1088" s="1"/>
      <c r="L1088" s="12"/>
      <c r="M1088" s="1"/>
      <c r="N1088" s="1"/>
      <c r="O1088" s="1"/>
      <c r="P1088" s="1"/>
      <c r="Q1088" s="86"/>
      <c r="R1088" s="101"/>
      <c r="S1088" s="180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20"/>
      <c r="I1089" s="22"/>
      <c r="J1089" s="1"/>
      <c r="K1089" s="1"/>
      <c r="L1089" s="12"/>
      <c r="M1089" s="1"/>
      <c r="N1089" s="1"/>
      <c r="O1089" s="1"/>
      <c r="P1089" s="1"/>
      <c r="Q1089" s="86"/>
      <c r="R1089" s="101"/>
      <c r="S1089" s="180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20"/>
      <c r="I1090" s="22"/>
      <c r="J1090" s="1"/>
      <c r="K1090" s="1"/>
      <c r="L1090" s="12"/>
      <c r="M1090" s="1"/>
      <c r="N1090" s="1"/>
      <c r="O1090" s="1"/>
      <c r="P1090" s="1"/>
      <c r="Q1090" s="86"/>
      <c r="R1090" s="101"/>
      <c r="S1090" s="180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20"/>
      <c r="I1091" s="22"/>
      <c r="J1091" s="1"/>
      <c r="K1091" s="1"/>
      <c r="L1091" s="12"/>
      <c r="M1091" s="1"/>
      <c r="N1091" s="1"/>
      <c r="O1091" s="1"/>
      <c r="P1091" s="1"/>
      <c r="Q1091" s="86"/>
      <c r="R1091" s="101"/>
      <c r="S1091" s="180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20"/>
      <c r="I1092" s="22"/>
      <c r="J1092" s="1"/>
      <c r="K1092" s="1"/>
      <c r="L1092" s="12"/>
      <c r="M1092" s="1"/>
      <c r="N1092" s="1"/>
      <c r="O1092" s="1"/>
      <c r="P1092" s="1"/>
      <c r="Q1092" s="86"/>
      <c r="R1092" s="101"/>
      <c r="S1092" s="180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20"/>
      <c r="I1093" s="22"/>
      <c r="J1093" s="1"/>
      <c r="K1093" s="1"/>
      <c r="L1093" s="12"/>
      <c r="M1093" s="1"/>
      <c r="N1093" s="1"/>
      <c r="O1093" s="1"/>
      <c r="P1093" s="1"/>
      <c r="Q1093" s="86"/>
      <c r="R1093" s="101"/>
      <c r="S1093" s="180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20"/>
      <c r="I1094" s="22"/>
      <c r="J1094" s="1"/>
      <c r="K1094" s="1"/>
      <c r="L1094" s="12"/>
      <c r="M1094" s="1"/>
      <c r="N1094" s="1"/>
      <c r="O1094" s="1"/>
      <c r="P1094" s="1"/>
      <c r="Q1094" s="86"/>
      <c r="R1094" s="101"/>
      <c r="S1094" s="180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20"/>
      <c r="I1095" s="22"/>
      <c r="J1095" s="1"/>
      <c r="K1095" s="1"/>
      <c r="L1095" s="12"/>
      <c r="M1095" s="1"/>
      <c r="N1095" s="1"/>
      <c r="O1095" s="1"/>
      <c r="P1095" s="1"/>
      <c r="Q1095" s="86"/>
      <c r="R1095" s="101"/>
      <c r="S1095" s="180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20"/>
      <c r="I1096" s="22"/>
      <c r="J1096" s="1"/>
      <c r="K1096" s="1"/>
      <c r="L1096" s="12"/>
      <c r="M1096" s="1"/>
      <c r="N1096" s="1"/>
      <c r="O1096" s="1"/>
      <c r="P1096" s="1"/>
      <c r="Q1096" s="86"/>
      <c r="R1096" s="101"/>
      <c r="S1096" s="180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20"/>
      <c r="I1097" s="22"/>
      <c r="J1097" s="1"/>
      <c r="K1097" s="1"/>
      <c r="L1097" s="12"/>
      <c r="M1097" s="1"/>
      <c r="N1097" s="1"/>
      <c r="O1097" s="1"/>
      <c r="P1097" s="1"/>
      <c r="Q1097" s="86"/>
      <c r="R1097" s="101"/>
      <c r="S1097" s="180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20"/>
      <c r="I1098" s="22"/>
      <c r="J1098" s="1"/>
      <c r="K1098" s="1"/>
      <c r="L1098" s="12"/>
      <c r="M1098" s="1"/>
      <c r="N1098" s="1"/>
      <c r="O1098" s="1"/>
      <c r="P1098" s="1"/>
      <c r="Q1098" s="86"/>
      <c r="R1098" s="101"/>
      <c r="S1098" s="180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20"/>
      <c r="I1099" s="22"/>
      <c r="J1099" s="1"/>
      <c r="K1099" s="1"/>
      <c r="L1099" s="12"/>
      <c r="M1099" s="1"/>
      <c r="N1099" s="1"/>
      <c r="O1099" s="1"/>
      <c r="P1099" s="1"/>
      <c r="Q1099" s="86"/>
      <c r="R1099" s="101"/>
      <c r="S1099" s="180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20"/>
      <c r="I1100" s="22"/>
      <c r="J1100" s="1"/>
      <c r="K1100" s="1"/>
      <c r="L1100" s="12"/>
      <c r="M1100" s="1"/>
      <c r="N1100" s="1"/>
      <c r="O1100" s="1"/>
      <c r="P1100" s="1"/>
      <c r="Q1100" s="86"/>
      <c r="R1100" s="101"/>
      <c r="S1100" s="180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20"/>
      <c r="I1101" s="22"/>
      <c r="J1101" s="1"/>
      <c r="K1101" s="1"/>
      <c r="L1101" s="12"/>
      <c r="M1101" s="1"/>
      <c r="N1101" s="1"/>
      <c r="O1101" s="1"/>
      <c r="P1101" s="1"/>
      <c r="Q1101" s="86"/>
      <c r="R1101" s="101"/>
      <c r="S1101" s="180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20"/>
      <c r="I1102" s="22"/>
      <c r="J1102" s="1"/>
      <c r="K1102" s="1"/>
      <c r="L1102" s="12"/>
      <c r="M1102" s="1"/>
      <c r="N1102" s="1"/>
      <c r="O1102" s="1"/>
      <c r="P1102" s="1"/>
      <c r="Q1102" s="86"/>
      <c r="R1102" s="101"/>
      <c r="S1102" s="180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20"/>
      <c r="I1103" s="22"/>
      <c r="J1103" s="1"/>
      <c r="K1103" s="1"/>
      <c r="L1103" s="12"/>
      <c r="M1103" s="1"/>
      <c r="N1103" s="1"/>
      <c r="O1103" s="1"/>
      <c r="P1103" s="1"/>
      <c r="Q1103" s="86"/>
      <c r="R1103" s="101"/>
      <c r="S1103" s="180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20"/>
      <c r="I1104" s="22"/>
      <c r="J1104" s="1"/>
      <c r="K1104" s="1"/>
      <c r="L1104" s="12"/>
      <c r="M1104" s="1"/>
      <c r="N1104" s="1"/>
      <c r="O1104" s="1"/>
      <c r="P1104" s="1"/>
      <c r="Q1104" s="86"/>
      <c r="R1104" s="101"/>
      <c r="S1104" s="180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20"/>
      <c r="I1105" s="22"/>
      <c r="J1105" s="1"/>
      <c r="K1105" s="1"/>
      <c r="L1105" s="12"/>
      <c r="M1105" s="1"/>
      <c r="N1105" s="1"/>
      <c r="O1105" s="1"/>
      <c r="P1105" s="1"/>
      <c r="Q1105" s="86"/>
      <c r="R1105" s="101"/>
      <c r="S1105" s="180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20"/>
      <c r="I1106" s="22"/>
      <c r="J1106" s="1"/>
      <c r="K1106" s="1"/>
      <c r="L1106" s="12"/>
      <c r="M1106" s="1"/>
      <c r="N1106" s="1"/>
      <c r="O1106" s="1"/>
      <c r="P1106" s="1"/>
      <c r="Q1106" s="86"/>
      <c r="R1106" s="101"/>
      <c r="S1106" s="180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20"/>
      <c r="I1107" s="22"/>
      <c r="J1107" s="1"/>
      <c r="K1107" s="1"/>
      <c r="L1107" s="12"/>
      <c r="M1107" s="1"/>
      <c r="N1107" s="1"/>
      <c r="O1107" s="1"/>
      <c r="P1107" s="1"/>
      <c r="Q1107" s="86"/>
      <c r="R1107" s="101"/>
      <c r="S1107" s="180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20"/>
      <c r="I1108" s="22"/>
      <c r="J1108" s="1"/>
      <c r="K1108" s="1"/>
      <c r="L1108" s="12"/>
      <c r="M1108" s="1"/>
      <c r="N1108" s="1"/>
      <c r="O1108" s="1"/>
      <c r="P1108" s="1"/>
      <c r="Q1108" s="86"/>
      <c r="R1108" s="101"/>
      <c r="S1108" s="180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20"/>
      <c r="I1109" s="22"/>
      <c r="J1109" s="1"/>
      <c r="K1109" s="1"/>
      <c r="L1109" s="12"/>
      <c r="M1109" s="1"/>
      <c r="N1109" s="1"/>
      <c r="O1109" s="1"/>
      <c r="P1109" s="1"/>
      <c r="Q1109" s="86"/>
      <c r="R1109" s="101"/>
      <c r="S1109" s="180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20"/>
      <c r="I1110" s="22"/>
      <c r="J1110" s="1"/>
      <c r="K1110" s="1"/>
      <c r="L1110" s="12"/>
      <c r="M1110" s="1"/>
      <c r="N1110" s="1"/>
      <c r="O1110" s="1"/>
      <c r="P1110" s="1"/>
      <c r="Q1110" s="86"/>
      <c r="R1110" s="101"/>
      <c r="S1110" s="180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20"/>
      <c r="I1111" s="22"/>
      <c r="J1111" s="1"/>
      <c r="K1111" s="1"/>
      <c r="L1111" s="12"/>
      <c r="M1111" s="1"/>
      <c r="N1111" s="1"/>
      <c r="O1111" s="1"/>
      <c r="P1111" s="1"/>
      <c r="Q1111" s="86"/>
      <c r="R1111" s="101"/>
      <c r="S1111" s="180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20"/>
      <c r="I1112" s="22"/>
      <c r="J1112" s="1"/>
      <c r="K1112" s="1"/>
      <c r="L1112" s="12"/>
      <c r="M1112" s="1"/>
      <c r="N1112" s="1"/>
      <c r="O1112" s="1"/>
      <c r="P1112" s="1"/>
      <c r="Q1112" s="86"/>
      <c r="R1112" s="101"/>
      <c r="S1112" s="180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20"/>
      <c r="I1113" s="22"/>
      <c r="J1113" s="1"/>
      <c r="K1113" s="1"/>
      <c r="L1113" s="12"/>
      <c r="M1113" s="1"/>
      <c r="N1113" s="1"/>
      <c r="O1113" s="1"/>
      <c r="P1113" s="1"/>
      <c r="Q1113" s="86"/>
      <c r="R1113" s="101"/>
      <c r="S1113" s="180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20"/>
      <c r="I1114" s="22"/>
      <c r="J1114" s="1"/>
      <c r="K1114" s="1"/>
      <c r="L1114" s="12"/>
      <c r="M1114" s="1"/>
      <c r="N1114" s="1"/>
      <c r="O1114" s="1"/>
      <c r="P1114" s="1"/>
      <c r="Q1114" s="86"/>
      <c r="R1114" s="101"/>
      <c r="S1114" s="180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20"/>
      <c r="I1115" s="22"/>
      <c r="J1115" s="1"/>
      <c r="K1115" s="1"/>
      <c r="L1115" s="12"/>
      <c r="M1115" s="1"/>
      <c r="N1115" s="1"/>
      <c r="O1115" s="1"/>
      <c r="P1115" s="1"/>
      <c r="Q1115" s="86"/>
      <c r="R1115" s="101"/>
      <c r="S1115" s="180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20"/>
      <c r="I1116" s="22"/>
      <c r="J1116" s="1"/>
      <c r="K1116" s="1"/>
      <c r="L1116" s="12"/>
      <c r="M1116" s="1"/>
      <c r="N1116" s="1"/>
      <c r="O1116" s="1"/>
      <c r="P1116" s="1"/>
      <c r="Q1116" s="86"/>
      <c r="R1116" s="101"/>
      <c r="S1116" s="180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20"/>
      <c r="I1117" s="22"/>
      <c r="J1117" s="1"/>
      <c r="K1117" s="1"/>
      <c r="L1117" s="12"/>
      <c r="M1117" s="1"/>
      <c r="N1117" s="1"/>
      <c r="O1117" s="1"/>
      <c r="P1117" s="1"/>
      <c r="Q1117" s="86"/>
      <c r="R1117" s="101"/>
      <c r="S1117" s="180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20"/>
      <c r="I1118" s="22"/>
      <c r="J1118" s="1"/>
      <c r="K1118" s="1"/>
      <c r="L1118" s="12"/>
      <c r="M1118" s="1"/>
      <c r="N1118" s="1"/>
      <c r="O1118" s="1"/>
      <c r="P1118" s="1"/>
      <c r="Q1118" s="86"/>
      <c r="R1118" s="101"/>
      <c r="S1118" s="180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20"/>
      <c r="I1119" s="22"/>
      <c r="J1119" s="1"/>
      <c r="K1119" s="1"/>
      <c r="L1119" s="12"/>
      <c r="M1119" s="1"/>
      <c r="N1119" s="1"/>
      <c r="O1119" s="1"/>
      <c r="P1119" s="1"/>
      <c r="Q1119" s="86"/>
      <c r="R1119" s="101"/>
      <c r="S1119" s="180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20"/>
      <c r="I1120" s="22"/>
      <c r="J1120" s="1"/>
      <c r="K1120" s="1"/>
      <c r="L1120" s="12"/>
      <c r="M1120" s="1"/>
      <c r="N1120" s="1"/>
      <c r="O1120" s="1"/>
      <c r="P1120" s="1"/>
      <c r="Q1120" s="86"/>
      <c r="R1120" s="101"/>
      <c r="S1120" s="180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20"/>
      <c r="I1121" s="22"/>
      <c r="J1121" s="1"/>
      <c r="K1121" s="1"/>
      <c r="L1121" s="12"/>
      <c r="M1121" s="1"/>
      <c r="N1121" s="1"/>
      <c r="O1121" s="1"/>
      <c r="P1121" s="1"/>
      <c r="Q1121" s="86"/>
      <c r="R1121" s="101"/>
      <c r="S1121" s="180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20"/>
      <c r="I1122" s="22"/>
      <c r="J1122" s="1"/>
      <c r="K1122" s="1"/>
      <c r="L1122" s="12"/>
      <c r="M1122" s="1"/>
      <c r="N1122" s="1"/>
      <c r="O1122" s="1"/>
      <c r="P1122" s="1"/>
      <c r="Q1122" s="86"/>
      <c r="R1122" s="101"/>
      <c r="S1122" s="180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20"/>
      <c r="I1123" s="22"/>
      <c r="J1123" s="1"/>
      <c r="K1123" s="1"/>
      <c r="L1123" s="12"/>
      <c r="M1123" s="1"/>
      <c r="N1123" s="1"/>
      <c r="O1123" s="1"/>
      <c r="P1123" s="1"/>
      <c r="Q1123" s="86"/>
      <c r="R1123" s="101"/>
      <c r="S1123" s="180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20"/>
      <c r="I1124" s="22"/>
      <c r="J1124" s="1"/>
      <c r="K1124" s="1"/>
      <c r="L1124" s="12"/>
      <c r="M1124" s="1"/>
      <c r="N1124" s="1"/>
      <c r="O1124" s="1"/>
      <c r="P1124" s="1"/>
      <c r="Q1124" s="86"/>
      <c r="R1124" s="101"/>
      <c r="S1124" s="180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20"/>
      <c r="I1125" s="22"/>
      <c r="J1125" s="1"/>
      <c r="K1125" s="1"/>
      <c r="L1125" s="12"/>
      <c r="M1125" s="1"/>
      <c r="N1125" s="1"/>
      <c r="O1125" s="1"/>
      <c r="P1125" s="1"/>
      <c r="Q1125" s="86"/>
      <c r="R1125" s="101"/>
      <c r="S1125" s="180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20"/>
      <c r="I1126" s="22"/>
      <c r="J1126" s="1"/>
      <c r="K1126" s="1"/>
      <c r="L1126" s="12"/>
      <c r="M1126" s="1"/>
      <c r="N1126" s="1"/>
      <c r="O1126" s="1"/>
      <c r="P1126" s="1"/>
      <c r="Q1126" s="86"/>
      <c r="R1126" s="101"/>
      <c r="S1126" s="180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20"/>
      <c r="I1127" s="22"/>
      <c r="J1127" s="1"/>
      <c r="K1127" s="1"/>
      <c r="L1127" s="12"/>
      <c r="M1127" s="1"/>
      <c r="N1127" s="1"/>
      <c r="O1127" s="1"/>
      <c r="P1127" s="1"/>
      <c r="Q1127" s="86"/>
      <c r="R1127" s="101"/>
      <c r="S1127" s="180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20"/>
      <c r="I1128" s="22"/>
      <c r="J1128" s="1"/>
      <c r="K1128" s="1"/>
      <c r="L1128" s="12"/>
      <c r="M1128" s="1"/>
      <c r="N1128" s="1"/>
      <c r="O1128" s="1"/>
      <c r="P1128" s="1"/>
      <c r="Q1128" s="86"/>
      <c r="R1128" s="101"/>
      <c r="S1128" s="180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20"/>
      <c r="I1129" s="22"/>
      <c r="J1129" s="1"/>
      <c r="K1129" s="1"/>
      <c r="L1129" s="12"/>
      <c r="M1129" s="1"/>
      <c r="N1129" s="1"/>
      <c r="O1129" s="1"/>
      <c r="P1129" s="1"/>
      <c r="Q1129" s="86"/>
      <c r="R1129" s="101"/>
      <c r="S1129" s="180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20"/>
      <c r="I1130" s="22"/>
      <c r="J1130" s="1"/>
      <c r="K1130" s="1"/>
      <c r="L1130" s="12"/>
      <c r="M1130" s="1"/>
      <c r="N1130" s="1"/>
      <c r="O1130" s="1"/>
      <c r="P1130" s="1"/>
      <c r="Q1130" s="86"/>
      <c r="R1130" s="101"/>
      <c r="S1130" s="180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20"/>
      <c r="I1131" s="22"/>
      <c r="J1131" s="1"/>
      <c r="K1131" s="1"/>
      <c r="L1131" s="12"/>
      <c r="M1131" s="1"/>
      <c r="N1131" s="1"/>
      <c r="O1131" s="1"/>
      <c r="P1131" s="1"/>
      <c r="Q1131" s="86"/>
      <c r="R1131" s="101"/>
      <c r="S1131" s="180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20"/>
      <c r="I1132" s="22"/>
      <c r="J1132" s="1"/>
      <c r="K1132" s="1"/>
      <c r="L1132" s="12"/>
      <c r="M1132" s="1"/>
      <c r="N1132" s="1"/>
      <c r="O1132" s="1"/>
      <c r="P1132" s="1"/>
      <c r="Q1132" s="86"/>
      <c r="R1132" s="101"/>
      <c r="S1132" s="180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20"/>
      <c r="I1133" s="22"/>
      <c r="J1133" s="1"/>
      <c r="K1133" s="1"/>
      <c r="L1133" s="12"/>
      <c r="M1133" s="1"/>
      <c r="N1133" s="1"/>
      <c r="O1133" s="1"/>
      <c r="P1133" s="1"/>
      <c r="Q1133" s="86"/>
      <c r="R1133" s="101"/>
      <c r="S1133" s="180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20"/>
      <c r="I1134" s="22"/>
      <c r="J1134" s="1"/>
      <c r="K1134" s="1"/>
      <c r="L1134" s="12"/>
      <c r="M1134" s="1"/>
      <c r="N1134" s="1"/>
      <c r="O1134" s="1"/>
      <c r="P1134" s="1"/>
      <c r="Q1134" s="86"/>
      <c r="R1134" s="101"/>
      <c r="S1134" s="180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20"/>
      <c r="I1135" s="22"/>
      <c r="J1135" s="1"/>
      <c r="K1135" s="1"/>
      <c r="L1135" s="12"/>
      <c r="M1135" s="1"/>
      <c r="N1135" s="1"/>
      <c r="O1135" s="1"/>
      <c r="P1135" s="1"/>
      <c r="Q1135" s="86"/>
      <c r="R1135" s="101"/>
      <c r="S1135" s="180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20"/>
      <c r="I1136" s="22"/>
      <c r="J1136" s="1"/>
      <c r="K1136" s="1"/>
      <c r="L1136" s="12"/>
      <c r="M1136" s="1"/>
      <c r="N1136" s="1"/>
      <c r="O1136" s="1"/>
      <c r="P1136" s="1"/>
      <c r="Q1136" s="86"/>
      <c r="R1136" s="101"/>
      <c r="S1136" s="180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20"/>
      <c r="I1137" s="22"/>
      <c r="J1137" s="1"/>
      <c r="K1137" s="1"/>
      <c r="L1137" s="12"/>
      <c r="M1137" s="1"/>
      <c r="N1137" s="1"/>
      <c r="O1137" s="1"/>
      <c r="P1137" s="1"/>
      <c r="Q1137" s="86"/>
      <c r="R1137" s="101"/>
      <c r="S1137" s="180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20"/>
      <c r="I1138" s="22"/>
      <c r="J1138" s="1"/>
      <c r="K1138" s="1"/>
      <c r="L1138" s="12"/>
      <c r="M1138" s="1"/>
      <c r="N1138" s="1"/>
      <c r="O1138" s="1"/>
      <c r="P1138" s="1"/>
      <c r="Q1138" s="86"/>
      <c r="R1138" s="101"/>
      <c r="S1138" s="180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20"/>
      <c r="I1139" s="22"/>
      <c r="J1139" s="1"/>
      <c r="K1139" s="1"/>
      <c r="L1139" s="12"/>
      <c r="M1139" s="1"/>
      <c r="N1139" s="1"/>
      <c r="O1139" s="1"/>
      <c r="P1139" s="1"/>
      <c r="Q1139" s="86"/>
      <c r="R1139" s="101"/>
      <c r="S1139" s="180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20"/>
      <c r="I1140" s="22"/>
      <c r="J1140" s="1"/>
      <c r="K1140" s="1"/>
      <c r="L1140" s="12"/>
      <c r="M1140" s="1"/>
      <c r="N1140" s="1"/>
      <c r="O1140" s="1"/>
      <c r="P1140" s="1"/>
      <c r="Q1140" s="86"/>
      <c r="R1140" s="101"/>
      <c r="S1140" s="180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20"/>
      <c r="I1141" s="22"/>
      <c r="J1141" s="1"/>
      <c r="K1141" s="1"/>
      <c r="L1141" s="12"/>
      <c r="M1141" s="1"/>
      <c r="N1141" s="1"/>
      <c r="O1141" s="1"/>
      <c r="P1141" s="1"/>
      <c r="Q1141" s="86"/>
      <c r="R1141" s="101"/>
      <c r="S1141" s="180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20"/>
      <c r="I1142" s="22"/>
      <c r="J1142" s="1"/>
      <c r="K1142" s="1"/>
      <c r="L1142" s="12"/>
      <c r="M1142" s="1"/>
      <c r="N1142" s="1"/>
      <c r="O1142" s="1"/>
      <c r="P1142" s="1"/>
      <c r="Q1142" s="86"/>
      <c r="R1142" s="101"/>
      <c r="S1142" s="180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20"/>
      <c r="I1143" s="22"/>
      <c r="J1143" s="1"/>
      <c r="K1143" s="1"/>
      <c r="L1143" s="12"/>
      <c r="M1143" s="1"/>
      <c r="N1143" s="1"/>
      <c r="O1143" s="1"/>
      <c r="P1143" s="1"/>
      <c r="Q1143" s="86"/>
      <c r="R1143" s="101"/>
      <c r="S1143" s="180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20"/>
      <c r="I1144" s="22"/>
      <c r="J1144" s="1"/>
      <c r="K1144" s="1"/>
      <c r="L1144" s="12"/>
      <c r="M1144" s="1"/>
      <c r="N1144" s="1"/>
      <c r="O1144" s="1"/>
      <c r="P1144" s="1"/>
      <c r="Q1144" s="86"/>
      <c r="R1144" s="101"/>
      <c r="S1144" s="180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20"/>
      <c r="I1145" s="22"/>
      <c r="J1145" s="1"/>
      <c r="K1145" s="1"/>
      <c r="L1145" s="12"/>
      <c r="M1145" s="1"/>
      <c r="N1145" s="1"/>
      <c r="O1145" s="1"/>
      <c r="P1145" s="1"/>
      <c r="Q1145" s="86"/>
      <c r="R1145" s="101"/>
      <c r="S1145" s="180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20"/>
      <c r="I1146" s="22"/>
      <c r="J1146" s="1"/>
      <c r="K1146" s="1"/>
      <c r="L1146" s="12"/>
      <c r="M1146" s="1"/>
      <c r="N1146" s="1"/>
      <c r="O1146" s="1"/>
      <c r="P1146" s="1"/>
      <c r="Q1146" s="86"/>
      <c r="R1146" s="101"/>
      <c r="S1146" s="180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20"/>
      <c r="I1147" s="22"/>
      <c r="J1147" s="1"/>
      <c r="K1147" s="1"/>
      <c r="L1147" s="12"/>
      <c r="M1147" s="1"/>
      <c r="N1147" s="1"/>
      <c r="O1147" s="1"/>
      <c r="P1147" s="1"/>
      <c r="Q1147" s="86"/>
      <c r="R1147" s="101"/>
      <c r="S1147" s="180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20"/>
      <c r="I1148" s="22"/>
      <c r="J1148" s="1"/>
      <c r="K1148" s="1"/>
      <c r="L1148" s="12"/>
      <c r="M1148" s="1"/>
      <c r="N1148" s="1"/>
      <c r="O1148" s="1"/>
      <c r="P1148" s="1"/>
      <c r="Q1148" s="86"/>
      <c r="R1148" s="101"/>
      <c r="S1148" s="180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20"/>
      <c r="I1149" s="22"/>
      <c r="J1149" s="1"/>
      <c r="K1149" s="1"/>
      <c r="L1149" s="12"/>
      <c r="M1149" s="1"/>
      <c r="N1149" s="1"/>
      <c r="O1149" s="1"/>
      <c r="P1149" s="1"/>
      <c r="Q1149" s="86"/>
      <c r="R1149" s="101"/>
      <c r="S1149" s="180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20"/>
      <c r="I1150" s="22"/>
      <c r="J1150" s="1"/>
      <c r="K1150" s="1"/>
      <c r="L1150" s="12"/>
      <c r="M1150" s="1"/>
      <c r="N1150" s="1"/>
      <c r="O1150" s="1"/>
      <c r="P1150" s="1"/>
      <c r="Q1150" s="86"/>
      <c r="R1150" s="101"/>
      <c r="S1150" s="180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20"/>
      <c r="I1151" s="22"/>
      <c r="J1151" s="1"/>
      <c r="K1151" s="1"/>
      <c r="L1151" s="12"/>
      <c r="M1151" s="1"/>
      <c r="N1151" s="1"/>
      <c r="O1151" s="1"/>
      <c r="P1151" s="1"/>
      <c r="Q1151" s="86"/>
      <c r="R1151" s="101"/>
      <c r="S1151" s="180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20"/>
      <c r="I1152" s="22"/>
      <c r="J1152" s="1"/>
      <c r="K1152" s="1"/>
      <c r="L1152" s="12"/>
      <c r="M1152" s="1"/>
      <c r="N1152" s="1"/>
      <c r="O1152" s="1"/>
      <c r="P1152" s="1"/>
      <c r="Q1152" s="86"/>
      <c r="R1152" s="101"/>
      <c r="S1152" s="180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20"/>
      <c r="I1153" s="22"/>
      <c r="J1153" s="1"/>
      <c r="K1153" s="1"/>
      <c r="L1153" s="12"/>
      <c r="M1153" s="1"/>
      <c r="N1153" s="1"/>
      <c r="O1153" s="1"/>
      <c r="P1153" s="1"/>
      <c r="Q1153" s="86"/>
      <c r="R1153" s="101"/>
      <c r="S1153" s="180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20"/>
      <c r="I1154" s="22"/>
      <c r="J1154" s="1"/>
      <c r="K1154" s="1"/>
      <c r="L1154" s="12"/>
      <c r="M1154" s="1"/>
      <c r="N1154" s="1"/>
      <c r="O1154" s="1"/>
      <c r="P1154" s="1"/>
      <c r="Q1154" s="86"/>
      <c r="R1154" s="101"/>
      <c r="S1154" s="180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20"/>
      <c r="I1155" s="22"/>
      <c r="J1155" s="1"/>
      <c r="K1155" s="1"/>
      <c r="L1155" s="12"/>
      <c r="M1155" s="1"/>
      <c r="N1155" s="1"/>
      <c r="O1155" s="1"/>
      <c r="P1155" s="1"/>
      <c r="Q1155" s="86"/>
      <c r="R1155" s="101"/>
      <c r="S1155" s="180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20"/>
      <c r="I1156" s="22"/>
      <c r="J1156" s="1"/>
      <c r="K1156" s="1"/>
      <c r="L1156" s="12"/>
      <c r="M1156" s="1"/>
      <c r="N1156" s="1"/>
      <c r="O1156" s="1"/>
      <c r="P1156" s="1"/>
      <c r="Q1156" s="86"/>
      <c r="R1156" s="101"/>
      <c r="S1156" s="180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20"/>
      <c r="I1157" s="22"/>
      <c r="J1157" s="1"/>
      <c r="K1157" s="1"/>
      <c r="L1157" s="12"/>
      <c r="M1157" s="1"/>
      <c r="N1157" s="1"/>
      <c r="O1157" s="1"/>
      <c r="P1157" s="1"/>
      <c r="Q1157" s="86"/>
      <c r="R1157" s="101"/>
      <c r="S1157" s="180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20"/>
      <c r="I1158" s="22"/>
      <c r="J1158" s="1"/>
      <c r="K1158" s="1"/>
      <c r="L1158" s="12"/>
      <c r="M1158" s="1"/>
      <c r="N1158" s="1"/>
      <c r="O1158" s="1"/>
      <c r="P1158" s="1"/>
      <c r="Q1158" s="86"/>
      <c r="R1158" s="101"/>
      <c r="S1158" s="180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20"/>
      <c r="I1159" s="22"/>
      <c r="J1159" s="1"/>
      <c r="K1159" s="1"/>
      <c r="L1159" s="12"/>
      <c r="M1159" s="1"/>
      <c r="N1159" s="1"/>
      <c r="O1159" s="1"/>
      <c r="P1159" s="1"/>
      <c r="Q1159" s="86"/>
      <c r="R1159" s="101"/>
      <c r="S1159" s="180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20"/>
      <c r="I1160" s="22"/>
      <c r="J1160" s="1"/>
      <c r="K1160" s="1"/>
      <c r="L1160" s="12"/>
      <c r="M1160" s="1"/>
      <c r="N1160" s="1"/>
      <c r="O1160" s="1"/>
      <c r="P1160" s="1"/>
      <c r="Q1160" s="86"/>
      <c r="R1160" s="101"/>
      <c r="S1160" s="180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20"/>
      <c r="I1161" s="22"/>
      <c r="J1161" s="1"/>
      <c r="K1161" s="1"/>
      <c r="L1161" s="12"/>
      <c r="M1161" s="1"/>
      <c r="N1161" s="1"/>
      <c r="O1161" s="1"/>
      <c r="P1161" s="1"/>
      <c r="Q1161" s="86"/>
      <c r="R1161" s="101"/>
      <c r="S1161" s="180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20"/>
      <c r="I1162" s="22"/>
      <c r="J1162" s="1"/>
      <c r="K1162" s="1"/>
      <c r="L1162" s="12"/>
      <c r="M1162" s="1"/>
      <c r="N1162" s="1"/>
      <c r="O1162" s="1"/>
      <c r="P1162" s="1"/>
      <c r="Q1162" s="86"/>
      <c r="R1162" s="101"/>
      <c r="S1162" s="180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20"/>
      <c r="I1163" s="22"/>
      <c r="J1163" s="1"/>
      <c r="K1163" s="1"/>
      <c r="L1163" s="12"/>
      <c r="M1163" s="1"/>
      <c r="N1163" s="1"/>
      <c r="O1163" s="1"/>
      <c r="P1163" s="1"/>
      <c r="Q1163" s="86"/>
      <c r="R1163" s="101"/>
      <c r="S1163" s="180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20"/>
      <c r="I1164" s="22"/>
      <c r="J1164" s="1"/>
      <c r="K1164" s="1"/>
      <c r="L1164" s="12"/>
      <c r="M1164" s="1"/>
      <c r="N1164" s="1"/>
      <c r="O1164" s="1"/>
      <c r="P1164" s="1"/>
      <c r="Q1164" s="86"/>
      <c r="R1164" s="101"/>
      <c r="S1164" s="180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20"/>
      <c r="I1165" s="22"/>
      <c r="J1165" s="1"/>
      <c r="K1165" s="1"/>
      <c r="L1165" s="12"/>
      <c r="M1165" s="1"/>
      <c r="N1165" s="1"/>
      <c r="O1165" s="1"/>
      <c r="P1165" s="1"/>
      <c r="Q1165" s="86"/>
      <c r="R1165" s="101"/>
      <c r="S1165" s="180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20"/>
      <c r="I1166" s="22"/>
      <c r="J1166" s="1"/>
      <c r="K1166" s="1"/>
      <c r="L1166" s="12"/>
      <c r="M1166" s="1"/>
      <c r="N1166" s="1"/>
      <c r="O1166" s="1"/>
      <c r="P1166" s="1"/>
      <c r="Q1166" s="86"/>
      <c r="R1166" s="101"/>
      <c r="S1166" s="180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20"/>
      <c r="I1167" s="22"/>
      <c r="J1167" s="1"/>
      <c r="K1167" s="1"/>
      <c r="L1167" s="12"/>
      <c r="M1167" s="1"/>
      <c r="N1167" s="1"/>
      <c r="O1167" s="1"/>
      <c r="P1167" s="1"/>
      <c r="Q1167" s="86"/>
      <c r="R1167" s="101"/>
      <c r="S1167" s="180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20"/>
      <c r="I1168" s="22"/>
      <c r="J1168" s="1"/>
      <c r="K1168" s="1"/>
      <c r="L1168" s="12"/>
      <c r="M1168" s="1"/>
      <c r="N1168" s="1"/>
      <c r="O1168" s="1"/>
      <c r="P1168" s="1"/>
      <c r="Q1168" s="86"/>
      <c r="R1168" s="101"/>
      <c r="S1168" s="180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20"/>
      <c r="I1169" s="22"/>
      <c r="J1169" s="1"/>
      <c r="K1169" s="1"/>
      <c r="L1169" s="12"/>
      <c r="M1169" s="1"/>
      <c r="N1169" s="1"/>
      <c r="O1169" s="1"/>
      <c r="P1169" s="1"/>
      <c r="Q1169" s="86"/>
      <c r="R1169" s="101"/>
      <c r="S1169" s="180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20"/>
      <c r="I1170" s="22"/>
      <c r="J1170" s="1"/>
      <c r="K1170" s="1"/>
      <c r="L1170" s="12"/>
      <c r="M1170" s="1"/>
      <c r="N1170" s="1"/>
      <c r="O1170" s="1"/>
      <c r="P1170" s="1"/>
      <c r="Q1170" s="86"/>
      <c r="R1170" s="101"/>
      <c r="S1170" s="180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20"/>
      <c r="I1171" s="22"/>
      <c r="J1171" s="1"/>
      <c r="K1171" s="1"/>
      <c r="L1171" s="12"/>
      <c r="M1171" s="1"/>
      <c r="N1171" s="1"/>
      <c r="O1171" s="1"/>
      <c r="P1171" s="1"/>
      <c r="Q1171" s="86"/>
      <c r="R1171" s="101"/>
      <c r="S1171" s="180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20"/>
      <c r="I1172" s="22"/>
      <c r="J1172" s="1"/>
      <c r="K1172" s="1"/>
      <c r="L1172" s="12"/>
      <c r="M1172" s="1"/>
      <c r="N1172" s="1"/>
      <c r="O1172" s="1"/>
      <c r="P1172" s="1"/>
      <c r="Q1172" s="86"/>
      <c r="R1172" s="101"/>
      <c r="S1172" s="180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20"/>
      <c r="I1173" s="22"/>
      <c r="J1173" s="1"/>
      <c r="K1173" s="1"/>
      <c r="L1173" s="12"/>
      <c r="M1173" s="1"/>
      <c r="N1173" s="1"/>
      <c r="O1173" s="1"/>
      <c r="P1173" s="1"/>
      <c r="Q1173" s="86"/>
      <c r="R1173" s="101"/>
      <c r="S1173" s="180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20"/>
      <c r="I1174" s="22"/>
      <c r="J1174" s="1"/>
      <c r="K1174" s="1"/>
      <c r="L1174" s="12"/>
      <c r="M1174" s="1"/>
      <c r="N1174" s="1"/>
      <c r="O1174" s="1"/>
      <c r="P1174" s="1"/>
      <c r="Q1174" s="86"/>
      <c r="R1174" s="101"/>
      <c r="S1174" s="180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20"/>
      <c r="I1175" s="22"/>
      <c r="J1175" s="1"/>
      <c r="K1175" s="1"/>
      <c r="L1175" s="12"/>
      <c r="M1175" s="1"/>
      <c r="N1175" s="1"/>
      <c r="O1175" s="1"/>
      <c r="P1175" s="1"/>
      <c r="Q1175" s="86"/>
      <c r="R1175" s="101"/>
      <c r="S1175" s="180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20"/>
      <c r="I1176" s="22"/>
      <c r="J1176" s="1"/>
      <c r="K1176" s="1"/>
      <c r="L1176" s="12"/>
      <c r="M1176" s="1"/>
      <c r="N1176" s="1"/>
      <c r="O1176" s="1"/>
      <c r="P1176" s="1"/>
      <c r="Q1176" s="86"/>
      <c r="R1176" s="101"/>
      <c r="S1176" s="180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20"/>
      <c r="I1177" s="22"/>
      <c r="J1177" s="1"/>
      <c r="K1177" s="1"/>
      <c r="L1177" s="12"/>
      <c r="M1177" s="1"/>
      <c r="N1177" s="1"/>
      <c r="O1177" s="1"/>
      <c r="P1177" s="1"/>
      <c r="Q1177" s="86"/>
      <c r="R1177" s="101"/>
      <c r="S1177" s="180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20"/>
      <c r="I1178" s="22"/>
      <c r="J1178" s="1"/>
      <c r="K1178" s="1"/>
      <c r="L1178" s="12"/>
      <c r="M1178" s="1"/>
      <c r="N1178" s="1"/>
      <c r="O1178" s="1"/>
      <c r="P1178" s="1"/>
      <c r="Q1178" s="86"/>
      <c r="R1178" s="101"/>
      <c r="S1178" s="180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20"/>
      <c r="I1179" s="22"/>
      <c r="J1179" s="1"/>
      <c r="K1179" s="1"/>
      <c r="L1179" s="12"/>
      <c r="M1179" s="1"/>
      <c r="N1179" s="1"/>
      <c r="O1179" s="1"/>
      <c r="P1179" s="1"/>
      <c r="Q1179" s="86"/>
      <c r="R1179" s="101"/>
      <c r="S1179" s="180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20"/>
      <c r="I1180" s="22"/>
      <c r="J1180" s="1"/>
      <c r="K1180" s="1"/>
      <c r="L1180" s="12"/>
      <c r="M1180" s="1"/>
      <c r="N1180" s="1"/>
      <c r="O1180" s="1"/>
      <c r="P1180" s="1"/>
      <c r="Q1180" s="86"/>
      <c r="R1180" s="101"/>
      <c r="S1180" s="180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20"/>
      <c r="I1181" s="22"/>
      <c r="J1181" s="1"/>
      <c r="K1181" s="1"/>
      <c r="L1181" s="12"/>
      <c r="M1181" s="1"/>
      <c r="N1181" s="1"/>
      <c r="O1181" s="1"/>
      <c r="P1181" s="1"/>
      <c r="Q1181" s="86"/>
      <c r="R1181" s="101"/>
      <c r="S1181" s="180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20"/>
      <c r="I1182" s="22"/>
      <c r="J1182" s="1"/>
      <c r="K1182" s="1"/>
      <c r="L1182" s="12"/>
      <c r="M1182" s="1"/>
      <c r="N1182" s="1"/>
      <c r="O1182" s="1"/>
      <c r="P1182" s="1"/>
      <c r="Q1182" s="86"/>
      <c r="R1182" s="101"/>
      <c r="S1182" s="180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20"/>
      <c r="I1183" s="22"/>
      <c r="J1183" s="1"/>
      <c r="K1183" s="1"/>
      <c r="L1183" s="12"/>
      <c r="M1183" s="1"/>
      <c r="N1183" s="1"/>
      <c r="O1183" s="1"/>
      <c r="P1183" s="1"/>
      <c r="Q1183" s="86"/>
      <c r="R1183" s="101"/>
      <c r="S1183" s="180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20"/>
      <c r="I1184" s="22"/>
      <c r="J1184" s="1"/>
      <c r="K1184" s="1"/>
      <c r="L1184" s="12"/>
      <c r="M1184" s="1"/>
      <c r="N1184" s="1"/>
      <c r="O1184" s="1"/>
      <c r="P1184" s="1"/>
      <c r="Q1184" s="86"/>
      <c r="R1184" s="101"/>
      <c r="S1184" s="180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20"/>
      <c r="I1185" s="22"/>
      <c r="J1185" s="1"/>
      <c r="K1185" s="1"/>
      <c r="L1185" s="12"/>
      <c r="M1185" s="1"/>
      <c r="N1185" s="1"/>
      <c r="O1185" s="1"/>
      <c r="P1185" s="1"/>
      <c r="Q1185" s="86"/>
      <c r="R1185" s="101"/>
      <c r="S1185" s="180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20"/>
      <c r="I1186" s="22"/>
      <c r="J1186" s="1"/>
      <c r="K1186" s="1"/>
      <c r="L1186" s="12"/>
      <c r="M1186" s="1"/>
      <c r="N1186" s="1"/>
      <c r="O1186" s="1"/>
      <c r="P1186" s="1"/>
      <c r="Q1186" s="86"/>
      <c r="R1186" s="101"/>
      <c r="S1186" s="180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20"/>
      <c r="I1187" s="22"/>
      <c r="J1187" s="1"/>
      <c r="K1187" s="1"/>
      <c r="L1187" s="12"/>
      <c r="M1187" s="1"/>
      <c r="N1187" s="1"/>
      <c r="O1187" s="1"/>
      <c r="P1187" s="1"/>
      <c r="Q1187" s="86"/>
      <c r="R1187" s="101"/>
      <c r="S1187" s="180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20"/>
      <c r="I1188" s="22"/>
      <c r="J1188" s="1"/>
      <c r="K1188" s="1"/>
      <c r="L1188" s="12"/>
      <c r="M1188" s="1"/>
      <c r="N1188" s="1"/>
      <c r="O1188" s="1"/>
      <c r="P1188" s="1"/>
      <c r="Q1188" s="86"/>
      <c r="R1188" s="101"/>
      <c r="S1188" s="180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20"/>
      <c r="I1189" s="22"/>
      <c r="J1189" s="1"/>
      <c r="K1189" s="1"/>
      <c r="L1189" s="12"/>
      <c r="M1189" s="1"/>
      <c r="N1189" s="1"/>
      <c r="O1189" s="1"/>
      <c r="P1189" s="1"/>
      <c r="Q1189" s="86"/>
      <c r="R1189" s="101"/>
      <c r="S1189" s="180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20"/>
      <c r="I1190" s="22"/>
      <c r="J1190" s="1"/>
      <c r="K1190" s="1"/>
      <c r="L1190" s="12"/>
      <c r="M1190" s="1"/>
      <c r="N1190" s="1"/>
      <c r="O1190" s="1"/>
      <c r="P1190" s="1"/>
      <c r="Q1190" s="86"/>
      <c r="R1190" s="101"/>
      <c r="S1190" s="180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20"/>
      <c r="I1191" s="22"/>
      <c r="J1191" s="1"/>
      <c r="K1191" s="1"/>
      <c r="L1191" s="12"/>
      <c r="M1191" s="1"/>
      <c r="N1191" s="1"/>
      <c r="O1191" s="1"/>
      <c r="P1191" s="1"/>
      <c r="Q1191" s="86"/>
      <c r="R1191" s="101"/>
      <c r="S1191" s="180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20"/>
      <c r="I1192" s="22"/>
      <c r="J1192" s="1"/>
      <c r="K1192" s="1"/>
      <c r="L1192" s="12"/>
      <c r="M1192" s="1"/>
      <c r="N1192" s="1"/>
      <c r="O1192" s="1"/>
      <c r="P1192" s="1"/>
      <c r="Q1192" s="86"/>
      <c r="R1192" s="101"/>
      <c r="S1192" s="180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20"/>
      <c r="I1193" s="22"/>
      <c r="J1193" s="1"/>
      <c r="K1193" s="1"/>
      <c r="L1193" s="12"/>
      <c r="M1193" s="1"/>
      <c r="N1193" s="1"/>
      <c r="O1193" s="1"/>
      <c r="P1193" s="1"/>
      <c r="Q1193" s="86"/>
      <c r="R1193" s="101"/>
      <c r="S1193" s="180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20"/>
      <c r="I1194" s="22"/>
      <c r="J1194" s="1"/>
      <c r="K1194" s="1"/>
      <c r="L1194" s="12"/>
      <c r="M1194" s="1"/>
      <c r="N1194" s="1"/>
      <c r="O1194" s="1"/>
      <c r="P1194" s="1"/>
      <c r="Q1194" s="86"/>
      <c r="R1194" s="101"/>
      <c r="S1194" s="180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20"/>
      <c r="I1195" s="22"/>
      <c r="J1195" s="1"/>
      <c r="K1195" s="1"/>
      <c r="L1195" s="12"/>
      <c r="M1195" s="1"/>
      <c r="N1195" s="1"/>
      <c r="O1195" s="1"/>
      <c r="P1195" s="1"/>
      <c r="Q1195" s="86"/>
      <c r="R1195" s="101"/>
      <c r="S1195" s="180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20"/>
      <c r="I1196" s="22"/>
      <c r="J1196" s="1"/>
      <c r="K1196" s="1"/>
      <c r="L1196" s="12"/>
      <c r="M1196" s="1"/>
      <c r="N1196" s="1"/>
      <c r="O1196" s="1"/>
      <c r="P1196" s="1"/>
      <c r="Q1196" s="86"/>
      <c r="R1196" s="101"/>
      <c r="S1196" s="180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20"/>
      <c r="I1197" s="22"/>
      <c r="J1197" s="1"/>
      <c r="K1197" s="1"/>
      <c r="L1197" s="12"/>
      <c r="M1197" s="1"/>
      <c r="N1197" s="1"/>
      <c r="O1197" s="1"/>
      <c r="P1197" s="1"/>
      <c r="Q1197" s="86"/>
      <c r="R1197" s="101"/>
      <c r="S1197" s="180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20"/>
      <c r="I1198" s="22"/>
      <c r="J1198" s="1"/>
      <c r="K1198" s="1"/>
      <c r="L1198" s="12"/>
      <c r="M1198" s="1"/>
      <c r="N1198" s="1"/>
      <c r="O1198" s="1"/>
      <c r="P1198" s="1"/>
      <c r="Q1198" s="86"/>
      <c r="R1198" s="101"/>
      <c r="S1198" s="180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20"/>
      <c r="I1199" s="22"/>
      <c r="J1199" s="1"/>
      <c r="K1199" s="1"/>
      <c r="L1199" s="12"/>
      <c r="M1199" s="1"/>
      <c r="N1199" s="1"/>
      <c r="O1199" s="1"/>
      <c r="P1199" s="1"/>
      <c r="Q1199" s="86"/>
      <c r="R1199" s="101"/>
      <c r="S1199" s="180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20"/>
      <c r="I1200" s="22"/>
      <c r="J1200" s="1"/>
      <c r="K1200" s="1"/>
      <c r="L1200" s="12"/>
      <c r="M1200" s="1"/>
      <c r="N1200" s="1"/>
      <c r="O1200" s="1"/>
      <c r="P1200" s="1"/>
      <c r="Q1200" s="86"/>
      <c r="R1200" s="101"/>
      <c r="S1200" s="180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20"/>
      <c r="I1201" s="22"/>
      <c r="J1201" s="1"/>
      <c r="K1201" s="1"/>
      <c r="L1201" s="12"/>
      <c r="M1201" s="1"/>
      <c r="N1201" s="1"/>
      <c r="O1201" s="1"/>
      <c r="P1201" s="1"/>
      <c r="Q1201" s="86"/>
      <c r="R1201" s="101"/>
      <c r="S1201" s="180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20"/>
      <c r="I1202" s="22"/>
      <c r="J1202" s="1"/>
      <c r="K1202" s="1"/>
      <c r="L1202" s="12"/>
      <c r="M1202" s="1"/>
      <c r="N1202" s="1"/>
      <c r="O1202" s="1"/>
      <c r="P1202" s="1"/>
      <c r="Q1202" s="86"/>
      <c r="R1202" s="101"/>
      <c r="S1202" s="180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20"/>
      <c r="I1203" s="22"/>
      <c r="J1203" s="1"/>
      <c r="K1203" s="1"/>
      <c r="L1203" s="12"/>
      <c r="M1203" s="1"/>
      <c r="N1203" s="1"/>
      <c r="O1203" s="1"/>
      <c r="P1203" s="1"/>
      <c r="Q1203" s="86"/>
      <c r="R1203" s="101"/>
      <c r="S1203" s="180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20"/>
      <c r="I1204" s="22"/>
      <c r="J1204" s="1"/>
      <c r="K1204" s="1"/>
      <c r="L1204" s="12"/>
      <c r="M1204" s="1"/>
      <c r="N1204" s="1"/>
      <c r="O1204" s="1"/>
      <c r="P1204" s="1"/>
      <c r="Q1204" s="86"/>
      <c r="R1204" s="101"/>
      <c r="S1204" s="180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20"/>
      <c r="I1205" s="22"/>
      <c r="J1205" s="1"/>
      <c r="K1205" s="1"/>
      <c r="L1205" s="12"/>
      <c r="M1205" s="1"/>
      <c r="N1205" s="1"/>
      <c r="O1205" s="1"/>
      <c r="P1205" s="1"/>
      <c r="Q1205" s="86"/>
      <c r="R1205" s="101"/>
      <c r="S1205" s="180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20"/>
      <c r="I1206" s="22"/>
      <c r="J1206" s="1"/>
      <c r="K1206" s="1"/>
      <c r="L1206" s="12"/>
      <c r="M1206" s="1"/>
      <c r="N1206" s="1"/>
      <c r="O1206" s="1"/>
      <c r="P1206" s="1"/>
      <c r="Q1206" s="86"/>
      <c r="R1206" s="101"/>
      <c r="S1206" s="180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20"/>
      <c r="I1207" s="22"/>
      <c r="J1207" s="1"/>
      <c r="K1207" s="1"/>
      <c r="L1207" s="12"/>
      <c r="M1207" s="1"/>
      <c r="N1207" s="1"/>
      <c r="O1207" s="1"/>
      <c r="P1207" s="1"/>
      <c r="Q1207" s="86"/>
      <c r="R1207" s="101"/>
      <c r="S1207" s="180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20"/>
      <c r="I1208" s="22"/>
      <c r="J1208" s="1"/>
      <c r="K1208" s="1"/>
      <c r="L1208" s="12"/>
      <c r="M1208" s="1"/>
      <c r="N1208" s="1"/>
      <c r="O1208" s="1"/>
      <c r="P1208" s="1"/>
      <c r="Q1208" s="86"/>
      <c r="R1208" s="101"/>
      <c r="S1208" s="180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20"/>
      <c r="I1209" s="22"/>
      <c r="J1209" s="1"/>
      <c r="K1209" s="1"/>
      <c r="L1209" s="12"/>
      <c r="M1209" s="1"/>
      <c r="N1209" s="1"/>
      <c r="O1209" s="1"/>
      <c r="P1209" s="1"/>
      <c r="Q1209" s="86"/>
      <c r="R1209" s="101"/>
      <c r="S1209" s="180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20"/>
      <c r="I1210" s="22"/>
      <c r="J1210" s="1"/>
      <c r="K1210" s="1"/>
      <c r="L1210" s="12"/>
      <c r="M1210" s="1"/>
      <c r="N1210" s="1"/>
      <c r="O1210" s="1"/>
      <c r="P1210" s="1"/>
      <c r="Q1210" s="86"/>
      <c r="R1210" s="101"/>
      <c r="S1210" s="180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20"/>
      <c r="I1211" s="22"/>
      <c r="J1211" s="1"/>
      <c r="K1211" s="1"/>
      <c r="L1211" s="12"/>
      <c r="M1211" s="1"/>
      <c r="N1211" s="1"/>
      <c r="O1211" s="1"/>
      <c r="P1211" s="1"/>
      <c r="Q1211" s="86"/>
      <c r="R1211" s="101"/>
      <c r="S1211" s="180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20"/>
      <c r="I1212" s="22"/>
      <c r="J1212" s="1"/>
      <c r="K1212" s="1"/>
      <c r="L1212" s="12"/>
      <c r="M1212" s="1"/>
      <c r="N1212" s="1"/>
      <c r="O1212" s="1"/>
      <c r="P1212" s="1"/>
      <c r="Q1212" s="86"/>
      <c r="R1212" s="101"/>
      <c r="S1212" s="180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20"/>
      <c r="I1213" s="22"/>
      <c r="J1213" s="1"/>
      <c r="K1213" s="1"/>
      <c r="L1213" s="12"/>
      <c r="M1213" s="1"/>
      <c r="N1213" s="1"/>
      <c r="O1213" s="1"/>
      <c r="P1213" s="1"/>
      <c r="Q1213" s="86"/>
      <c r="R1213" s="101"/>
      <c r="S1213" s="180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20"/>
      <c r="I1214" s="22"/>
      <c r="J1214" s="1"/>
      <c r="K1214" s="1"/>
      <c r="L1214" s="12"/>
      <c r="M1214" s="1"/>
      <c r="N1214" s="1"/>
      <c r="O1214" s="1"/>
      <c r="P1214" s="1"/>
      <c r="Q1214" s="86"/>
      <c r="R1214" s="101"/>
      <c r="S1214" s="180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20"/>
      <c r="I1215" s="22"/>
      <c r="J1215" s="1"/>
      <c r="K1215" s="1"/>
      <c r="L1215" s="12"/>
      <c r="M1215" s="1"/>
      <c r="N1215" s="1"/>
      <c r="O1215" s="1"/>
      <c r="P1215" s="1"/>
      <c r="Q1215" s="86"/>
      <c r="R1215" s="101"/>
      <c r="S1215" s="180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20"/>
      <c r="I1216" s="22"/>
      <c r="J1216" s="1"/>
      <c r="K1216" s="1"/>
      <c r="L1216" s="12"/>
      <c r="M1216" s="1"/>
      <c r="N1216" s="1"/>
      <c r="O1216" s="1"/>
      <c r="P1216" s="1"/>
      <c r="Q1216" s="86"/>
      <c r="R1216" s="101"/>
      <c r="S1216" s="180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20"/>
      <c r="I1217" s="22"/>
      <c r="J1217" s="1"/>
      <c r="K1217" s="1"/>
      <c r="L1217" s="12"/>
      <c r="M1217" s="1"/>
      <c r="N1217" s="1"/>
      <c r="O1217" s="1"/>
      <c r="P1217" s="1"/>
      <c r="Q1217" s="86"/>
      <c r="R1217" s="101"/>
      <c r="S1217" s="180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20"/>
      <c r="I1218" s="22"/>
      <c r="J1218" s="1"/>
      <c r="K1218" s="1"/>
      <c r="L1218" s="12"/>
      <c r="M1218" s="1"/>
      <c r="N1218" s="1"/>
      <c r="O1218" s="1"/>
      <c r="P1218" s="1"/>
      <c r="Q1218" s="86"/>
      <c r="R1218" s="101"/>
      <c r="S1218" s="180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20"/>
      <c r="I1219" s="22"/>
      <c r="J1219" s="1"/>
      <c r="K1219" s="1"/>
      <c r="L1219" s="12"/>
      <c r="M1219" s="1"/>
      <c r="N1219" s="1"/>
      <c r="O1219" s="1"/>
      <c r="P1219" s="1"/>
      <c r="Q1219" s="86"/>
      <c r="R1219" s="101"/>
      <c r="S1219" s="180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20"/>
      <c r="I1220" s="22"/>
      <c r="J1220" s="1"/>
      <c r="K1220" s="1"/>
      <c r="L1220" s="12"/>
      <c r="M1220" s="1"/>
      <c r="N1220" s="1"/>
      <c r="O1220" s="1"/>
      <c r="P1220" s="1"/>
      <c r="Q1220" s="86"/>
      <c r="R1220" s="101"/>
      <c r="S1220" s="180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20"/>
      <c r="I1221" s="22"/>
      <c r="J1221" s="1"/>
      <c r="K1221" s="1"/>
      <c r="L1221" s="12"/>
      <c r="M1221" s="1"/>
      <c r="N1221" s="1"/>
      <c r="O1221" s="1"/>
      <c r="P1221" s="1"/>
      <c r="Q1221" s="86"/>
      <c r="R1221" s="101"/>
      <c r="S1221" s="180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20"/>
      <c r="I1222" s="22"/>
      <c r="J1222" s="1"/>
      <c r="K1222" s="1"/>
      <c r="L1222" s="12"/>
      <c r="M1222" s="1"/>
      <c r="N1222" s="1"/>
      <c r="O1222" s="1"/>
      <c r="P1222" s="1"/>
      <c r="Q1222" s="86"/>
      <c r="R1222" s="101"/>
      <c r="S1222" s="180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20"/>
      <c r="I1223" s="22"/>
      <c r="J1223" s="1"/>
      <c r="K1223" s="1"/>
      <c r="L1223" s="12"/>
      <c r="M1223" s="1"/>
      <c r="N1223" s="1"/>
      <c r="O1223" s="1"/>
      <c r="P1223" s="1"/>
      <c r="Q1223" s="86"/>
      <c r="R1223" s="101"/>
      <c r="S1223" s="180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20"/>
      <c r="I1224" s="22"/>
      <c r="J1224" s="1"/>
      <c r="K1224" s="1"/>
      <c r="L1224" s="12"/>
      <c r="M1224" s="1"/>
      <c r="N1224" s="1"/>
      <c r="O1224" s="1"/>
      <c r="P1224" s="1"/>
      <c r="Q1224" s="86"/>
      <c r="R1224" s="101"/>
      <c r="S1224" s="180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20"/>
      <c r="I1225" s="22"/>
      <c r="J1225" s="1"/>
      <c r="K1225" s="1"/>
      <c r="L1225" s="12"/>
      <c r="M1225" s="1"/>
      <c r="N1225" s="1"/>
      <c r="O1225" s="1"/>
      <c r="P1225" s="1"/>
      <c r="Q1225" s="86"/>
      <c r="R1225" s="101"/>
      <c r="S1225" s="180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20"/>
      <c r="I1226" s="22"/>
      <c r="J1226" s="1"/>
      <c r="K1226" s="1"/>
      <c r="L1226" s="12"/>
      <c r="M1226" s="1"/>
      <c r="N1226" s="1"/>
      <c r="O1226" s="1"/>
      <c r="P1226" s="1"/>
      <c r="Q1226" s="86"/>
      <c r="R1226" s="101"/>
      <c r="S1226" s="180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20"/>
      <c r="I1227" s="22"/>
      <c r="J1227" s="1"/>
      <c r="K1227" s="1"/>
      <c r="L1227" s="12"/>
      <c r="M1227" s="1"/>
      <c r="N1227" s="1"/>
      <c r="O1227" s="1"/>
      <c r="P1227" s="1"/>
      <c r="Q1227" s="86"/>
      <c r="R1227" s="101"/>
      <c r="S1227" s="180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20"/>
      <c r="I1228" s="22"/>
      <c r="J1228" s="1"/>
      <c r="K1228" s="1"/>
      <c r="L1228" s="12"/>
      <c r="M1228" s="1"/>
      <c r="N1228" s="1"/>
      <c r="O1228" s="1"/>
      <c r="P1228" s="1"/>
      <c r="Q1228" s="86"/>
      <c r="R1228" s="101"/>
      <c r="S1228" s="180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20"/>
      <c r="I1229" s="22"/>
      <c r="J1229" s="1"/>
      <c r="K1229" s="1"/>
      <c r="L1229" s="12"/>
      <c r="M1229" s="1"/>
      <c r="N1229" s="1"/>
      <c r="O1229" s="1"/>
      <c r="P1229" s="1"/>
      <c r="Q1229" s="86"/>
      <c r="R1229" s="101"/>
      <c r="S1229" s="180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20"/>
      <c r="I1230" s="22"/>
      <c r="J1230" s="1"/>
      <c r="K1230" s="1"/>
      <c r="L1230" s="12"/>
      <c r="M1230" s="1"/>
      <c r="N1230" s="1"/>
      <c r="O1230" s="1"/>
      <c r="P1230" s="1"/>
      <c r="Q1230" s="86"/>
      <c r="R1230" s="101"/>
      <c r="S1230" s="180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20"/>
      <c r="I1231" s="22"/>
      <c r="J1231" s="1"/>
      <c r="K1231" s="1"/>
      <c r="L1231" s="12"/>
      <c r="M1231" s="1"/>
      <c r="N1231" s="1"/>
      <c r="O1231" s="1"/>
      <c r="P1231" s="1"/>
      <c r="Q1231" s="86"/>
      <c r="R1231" s="101"/>
      <c r="S1231" s="180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20"/>
      <c r="I1232" s="22"/>
      <c r="J1232" s="1"/>
      <c r="K1232" s="1"/>
      <c r="L1232" s="12"/>
      <c r="M1232" s="1"/>
      <c r="N1232" s="1"/>
      <c r="O1232" s="1"/>
      <c r="P1232" s="1"/>
      <c r="Q1232" s="86"/>
      <c r="R1232" s="101"/>
      <c r="S1232" s="180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20"/>
      <c r="I1233" s="22"/>
      <c r="J1233" s="1"/>
      <c r="K1233" s="1"/>
      <c r="L1233" s="12"/>
      <c r="M1233" s="1"/>
      <c r="N1233" s="1"/>
      <c r="O1233" s="1"/>
      <c r="P1233" s="1"/>
      <c r="Q1233" s="86"/>
      <c r="R1233" s="101"/>
      <c r="S1233" s="180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20"/>
      <c r="I1234" s="22"/>
      <c r="J1234" s="1"/>
      <c r="K1234" s="1"/>
      <c r="L1234" s="12"/>
      <c r="M1234" s="1"/>
      <c r="N1234" s="1"/>
      <c r="O1234" s="1"/>
      <c r="P1234" s="1"/>
      <c r="Q1234" s="86"/>
      <c r="R1234" s="101"/>
      <c r="S1234" s="180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20"/>
      <c r="I1235" s="22"/>
      <c r="J1235" s="1"/>
      <c r="K1235" s="1"/>
      <c r="L1235" s="12"/>
      <c r="M1235" s="1"/>
      <c r="N1235" s="1"/>
      <c r="O1235" s="1"/>
      <c r="P1235" s="1"/>
      <c r="Q1235" s="86"/>
      <c r="R1235" s="101"/>
      <c r="S1235" s="180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20"/>
      <c r="I1236" s="22"/>
      <c r="J1236" s="1"/>
      <c r="K1236" s="1"/>
      <c r="L1236" s="12"/>
      <c r="M1236" s="1"/>
      <c r="N1236" s="1"/>
      <c r="O1236" s="1"/>
      <c r="P1236" s="1"/>
      <c r="Q1236" s="86"/>
      <c r="R1236" s="101"/>
      <c r="S1236" s="180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20"/>
      <c r="I1237" s="22"/>
      <c r="J1237" s="1"/>
      <c r="K1237" s="1"/>
      <c r="L1237" s="12"/>
      <c r="M1237" s="1"/>
      <c r="N1237" s="1"/>
      <c r="O1237" s="1"/>
      <c r="P1237" s="1"/>
      <c r="Q1237" s="86"/>
      <c r="R1237" s="101"/>
      <c r="S1237" s="180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20"/>
      <c r="I1238" s="22"/>
      <c r="J1238" s="1"/>
      <c r="K1238" s="1"/>
      <c r="L1238" s="12"/>
      <c r="M1238" s="1"/>
      <c r="N1238" s="1"/>
      <c r="O1238" s="1"/>
      <c r="P1238" s="1"/>
      <c r="Q1238" s="86"/>
      <c r="R1238" s="101"/>
      <c r="S1238" s="180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20"/>
      <c r="I1239" s="22"/>
      <c r="J1239" s="1"/>
      <c r="K1239" s="1"/>
      <c r="L1239" s="12"/>
      <c r="M1239" s="1"/>
      <c r="N1239" s="1"/>
      <c r="O1239" s="1"/>
      <c r="P1239" s="1"/>
      <c r="Q1239" s="86"/>
      <c r="R1239" s="101"/>
      <c r="S1239" s="180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20"/>
      <c r="I1240" s="22"/>
      <c r="J1240" s="1"/>
      <c r="K1240" s="1"/>
      <c r="L1240" s="12"/>
      <c r="M1240" s="1"/>
      <c r="N1240" s="1"/>
      <c r="O1240" s="1"/>
      <c r="P1240" s="1"/>
      <c r="Q1240" s="86"/>
      <c r="R1240" s="101"/>
      <c r="S1240" s="180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20"/>
      <c r="I1241" s="22"/>
      <c r="J1241" s="1"/>
      <c r="K1241" s="1"/>
      <c r="L1241" s="12"/>
      <c r="M1241" s="1"/>
      <c r="N1241" s="1"/>
      <c r="O1241" s="1"/>
      <c r="P1241" s="1"/>
      <c r="Q1241" s="86"/>
      <c r="R1241" s="101"/>
      <c r="S1241" s="180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20"/>
      <c r="I1242" s="22"/>
      <c r="J1242" s="1"/>
      <c r="K1242" s="1"/>
      <c r="L1242" s="12"/>
      <c r="M1242" s="1"/>
      <c r="N1242" s="1"/>
      <c r="O1242" s="1"/>
      <c r="P1242" s="1"/>
      <c r="Q1242" s="86"/>
      <c r="R1242" s="101"/>
      <c r="S1242" s="180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20"/>
      <c r="I1243" s="22"/>
      <c r="J1243" s="1"/>
      <c r="K1243" s="1"/>
      <c r="L1243" s="12"/>
      <c r="M1243" s="1"/>
      <c r="N1243" s="1"/>
      <c r="O1243" s="1"/>
      <c r="P1243" s="1"/>
      <c r="Q1243" s="86"/>
      <c r="R1243" s="101"/>
      <c r="S1243" s="180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20"/>
      <c r="I1244" s="22"/>
      <c r="J1244" s="1"/>
      <c r="K1244" s="1"/>
      <c r="L1244" s="12"/>
      <c r="M1244" s="1"/>
      <c r="N1244" s="1"/>
      <c r="O1244" s="1"/>
      <c r="P1244" s="1"/>
      <c r="Q1244" s="86"/>
      <c r="R1244" s="101"/>
      <c r="S1244" s="180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20"/>
      <c r="I1245" s="22"/>
      <c r="J1245" s="1"/>
      <c r="K1245" s="1"/>
      <c r="L1245" s="12"/>
      <c r="M1245" s="1"/>
      <c r="N1245" s="1"/>
      <c r="O1245" s="1"/>
      <c r="P1245" s="1"/>
      <c r="Q1245" s="86"/>
      <c r="R1245" s="101"/>
      <c r="S1245" s="180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20"/>
      <c r="I1246" s="22"/>
      <c r="J1246" s="1"/>
      <c r="K1246" s="1"/>
      <c r="L1246" s="12"/>
      <c r="M1246" s="1"/>
      <c r="N1246" s="1"/>
      <c r="O1246" s="1"/>
      <c r="P1246" s="1"/>
      <c r="Q1246" s="86"/>
      <c r="R1246" s="101"/>
      <c r="S1246" s="180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20"/>
      <c r="I1247" s="22"/>
      <c r="J1247" s="1"/>
      <c r="K1247" s="1"/>
      <c r="L1247" s="12"/>
      <c r="M1247" s="1"/>
      <c r="N1247" s="1"/>
      <c r="O1247" s="1"/>
      <c r="P1247" s="1"/>
      <c r="Q1247" s="86"/>
      <c r="R1247" s="101"/>
      <c r="S1247" s="180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20"/>
      <c r="I1248" s="22"/>
      <c r="J1248" s="1"/>
      <c r="K1248" s="1"/>
      <c r="L1248" s="12"/>
      <c r="M1248" s="1"/>
      <c r="N1248" s="1"/>
      <c r="O1248" s="1"/>
      <c r="P1248" s="1"/>
      <c r="Q1248" s="86"/>
      <c r="R1248" s="101"/>
      <c r="S1248" s="180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20"/>
      <c r="I1249" s="22"/>
      <c r="J1249" s="1"/>
      <c r="K1249" s="1"/>
      <c r="L1249" s="12"/>
      <c r="M1249" s="1"/>
      <c r="N1249" s="1"/>
      <c r="O1249" s="1"/>
      <c r="P1249" s="1"/>
      <c r="Q1249" s="86"/>
      <c r="R1249" s="101"/>
      <c r="S1249" s="180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20"/>
      <c r="I1250" s="22"/>
      <c r="J1250" s="1"/>
      <c r="K1250" s="1"/>
      <c r="L1250" s="12"/>
      <c r="M1250" s="1"/>
      <c r="N1250" s="1"/>
      <c r="O1250" s="1"/>
      <c r="P1250" s="1"/>
      <c r="Q1250" s="86"/>
      <c r="R1250" s="101"/>
      <c r="S1250" s="180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20"/>
      <c r="I1251" s="22"/>
      <c r="J1251" s="1"/>
      <c r="K1251" s="1"/>
      <c r="L1251" s="12"/>
      <c r="M1251" s="1"/>
      <c r="N1251" s="1"/>
      <c r="O1251" s="1"/>
      <c r="P1251" s="1"/>
      <c r="Q1251" s="86"/>
      <c r="R1251" s="101"/>
      <c r="S1251" s="180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20"/>
      <c r="I1252" s="22"/>
      <c r="J1252" s="1"/>
      <c r="K1252" s="1"/>
      <c r="L1252" s="12"/>
      <c r="M1252" s="1"/>
      <c r="N1252" s="1"/>
      <c r="O1252" s="1"/>
      <c r="P1252" s="1"/>
      <c r="Q1252" s="86"/>
      <c r="R1252" s="101"/>
      <c r="S1252" s="180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20"/>
      <c r="I1253" s="22"/>
      <c r="J1253" s="1"/>
      <c r="K1253" s="1"/>
      <c r="L1253" s="12"/>
      <c r="M1253" s="1"/>
      <c r="N1253" s="1"/>
      <c r="O1253" s="1"/>
      <c r="P1253" s="1"/>
      <c r="Q1253" s="86"/>
      <c r="R1253" s="101"/>
      <c r="S1253" s="180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20"/>
      <c r="I1254" s="22"/>
      <c r="J1254" s="1"/>
      <c r="K1254" s="1"/>
      <c r="L1254" s="12"/>
      <c r="M1254" s="1"/>
      <c r="N1254" s="1"/>
      <c r="O1254" s="1"/>
      <c r="P1254" s="1"/>
      <c r="Q1254" s="86"/>
      <c r="R1254" s="101"/>
      <c r="S1254" s="180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20"/>
      <c r="I1255" s="22"/>
      <c r="J1255" s="1"/>
      <c r="K1255" s="1"/>
      <c r="L1255" s="12"/>
      <c r="M1255" s="1"/>
      <c r="N1255" s="1"/>
      <c r="O1255" s="1"/>
      <c r="P1255" s="1"/>
      <c r="Q1255" s="86"/>
      <c r="R1255" s="101"/>
      <c r="S1255" s="180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20"/>
      <c r="I1256" s="22"/>
      <c r="J1256" s="1"/>
      <c r="K1256" s="1"/>
      <c r="L1256" s="12"/>
      <c r="M1256" s="1"/>
      <c r="N1256" s="1"/>
      <c r="O1256" s="1"/>
      <c r="P1256" s="1"/>
      <c r="Q1256" s="86"/>
      <c r="R1256" s="101"/>
      <c r="S1256" s="180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20"/>
      <c r="I1257" s="22"/>
      <c r="J1257" s="1"/>
      <c r="K1257" s="1"/>
      <c r="L1257" s="12"/>
      <c r="M1257" s="1"/>
      <c r="N1257" s="1"/>
      <c r="O1257" s="1"/>
      <c r="P1257" s="1"/>
      <c r="Q1257" s="86"/>
      <c r="R1257" s="101"/>
      <c r="S1257" s="180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20"/>
      <c r="I1258" s="22"/>
      <c r="J1258" s="1"/>
      <c r="K1258" s="1"/>
      <c r="L1258" s="12"/>
      <c r="M1258" s="1"/>
      <c r="N1258" s="1"/>
      <c r="O1258" s="1"/>
      <c r="P1258" s="1"/>
      <c r="Q1258" s="86"/>
      <c r="R1258" s="101"/>
      <c r="S1258" s="180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20"/>
      <c r="I1259" s="22"/>
      <c r="J1259" s="1"/>
      <c r="K1259" s="1"/>
      <c r="L1259" s="12"/>
      <c r="M1259" s="1"/>
      <c r="N1259" s="1"/>
      <c r="O1259" s="1"/>
      <c r="P1259" s="1"/>
      <c r="Q1259" s="86"/>
      <c r="R1259" s="101"/>
      <c r="S1259" s="180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20"/>
      <c r="I1260" s="22"/>
      <c r="J1260" s="1"/>
      <c r="K1260" s="1"/>
      <c r="L1260" s="12"/>
      <c r="M1260" s="1"/>
      <c r="N1260" s="1"/>
      <c r="O1260" s="1"/>
      <c r="P1260" s="1"/>
      <c r="Q1260" s="86"/>
      <c r="R1260" s="101"/>
      <c r="S1260" s="180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20"/>
      <c r="I1261" s="22"/>
      <c r="J1261" s="1"/>
      <c r="K1261" s="1"/>
      <c r="L1261" s="12"/>
      <c r="M1261" s="1"/>
      <c r="N1261" s="1"/>
      <c r="O1261" s="1"/>
      <c r="P1261" s="1"/>
      <c r="Q1261" s="86"/>
      <c r="R1261" s="101"/>
      <c r="S1261" s="180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20"/>
      <c r="I1262" s="22"/>
      <c r="J1262" s="1"/>
      <c r="K1262" s="1"/>
      <c r="L1262" s="12"/>
      <c r="M1262" s="1"/>
      <c r="N1262" s="1"/>
      <c r="O1262" s="1"/>
      <c r="P1262" s="1"/>
      <c r="Q1262" s="86"/>
      <c r="R1262" s="101"/>
      <c r="S1262" s="180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20"/>
      <c r="I1263" s="22"/>
      <c r="J1263" s="1"/>
      <c r="K1263" s="1"/>
      <c r="L1263" s="12"/>
      <c r="M1263" s="1"/>
      <c r="N1263" s="1"/>
      <c r="O1263" s="1"/>
      <c r="P1263" s="1"/>
      <c r="Q1263" s="86"/>
      <c r="R1263" s="101"/>
      <c r="S1263" s="180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20"/>
      <c r="I1264" s="22"/>
      <c r="J1264" s="1"/>
      <c r="K1264" s="1"/>
      <c r="L1264" s="12"/>
      <c r="M1264" s="1"/>
      <c r="N1264" s="1"/>
      <c r="O1264" s="1"/>
      <c r="P1264" s="1"/>
      <c r="Q1264" s="86"/>
      <c r="R1264" s="101"/>
      <c r="S1264" s="180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20"/>
      <c r="I1265" s="22"/>
      <c r="J1265" s="1"/>
      <c r="K1265" s="1"/>
      <c r="L1265" s="12"/>
      <c r="M1265" s="1"/>
      <c r="N1265" s="1"/>
      <c r="O1265" s="1"/>
      <c r="P1265" s="1"/>
      <c r="Q1265" s="86"/>
      <c r="R1265" s="101"/>
      <c r="S1265" s="180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20"/>
      <c r="I1266" s="22"/>
      <c r="J1266" s="1"/>
      <c r="K1266" s="1"/>
      <c r="L1266" s="12"/>
      <c r="M1266" s="1"/>
      <c r="N1266" s="1"/>
      <c r="O1266" s="1"/>
      <c r="P1266" s="1"/>
      <c r="Q1266" s="86"/>
      <c r="R1266" s="101"/>
      <c r="S1266" s="180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20"/>
      <c r="I1267" s="22"/>
      <c r="J1267" s="1"/>
      <c r="K1267" s="1"/>
      <c r="L1267" s="12"/>
      <c r="M1267" s="1"/>
      <c r="N1267" s="1"/>
      <c r="O1267" s="1"/>
      <c r="P1267" s="1"/>
      <c r="Q1267" s="86"/>
      <c r="R1267" s="101"/>
      <c r="S1267" s="180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20"/>
      <c r="I1268" s="22"/>
      <c r="J1268" s="1"/>
      <c r="K1268" s="1"/>
      <c r="L1268" s="12"/>
      <c r="M1268" s="1"/>
      <c r="N1268" s="1"/>
      <c r="O1268" s="1"/>
      <c r="P1268" s="1"/>
      <c r="Q1268" s="86"/>
      <c r="R1268" s="101"/>
      <c r="S1268" s="180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20"/>
      <c r="I1269" s="22"/>
      <c r="J1269" s="1"/>
      <c r="K1269" s="1"/>
      <c r="L1269" s="12"/>
      <c r="M1269" s="1"/>
      <c r="N1269" s="1"/>
      <c r="O1269" s="1"/>
      <c r="P1269" s="1"/>
      <c r="Q1269" s="86"/>
      <c r="R1269" s="101"/>
      <c r="S1269" s="180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20"/>
      <c r="I1270" s="22"/>
      <c r="J1270" s="1"/>
      <c r="K1270" s="1"/>
      <c r="L1270" s="12"/>
      <c r="M1270" s="1"/>
      <c r="N1270" s="1"/>
      <c r="O1270" s="1"/>
      <c r="P1270" s="1"/>
      <c r="Q1270" s="86"/>
      <c r="R1270" s="101"/>
      <c r="S1270" s="180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20"/>
      <c r="I1271" s="22"/>
      <c r="J1271" s="1"/>
      <c r="K1271" s="1"/>
      <c r="L1271" s="12"/>
      <c r="M1271" s="1"/>
      <c r="N1271" s="1"/>
      <c r="O1271" s="1"/>
      <c r="P1271" s="1"/>
      <c r="Q1271" s="86"/>
      <c r="R1271" s="101"/>
      <c r="S1271" s="180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20"/>
      <c r="I1272" s="22"/>
      <c r="J1272" s="1"/>
      <c r="K1272" s="1"/>
      <c r="L1272" s="12"/>
      <c r="M1272" s="1"/>
      <c r="N1272" s="1"/>
      <c r="O1272" s="1"/>
      <c r="P1272" s="1"/>
      <c r="Q1272" s="86"/>
      <c r="R1272" s="101"/>
      <c r="S1272" s="180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20"/>
      <c r="I1273" s="22"/>
      <c r="J1273" s="1"/>
      <c r="K1273" s="1"/>
      <c r="L1273" s="12"/>
      <c r="M1273" s="1"/>
      <c r="N1273" s="1"/>
      <c r="O1273" s="1"/>
      <c r="P1273" s="1"/>
      <c r="Q1273" s="86"/>
      <c r="R1273" s="101"/>
      <c r="S1273" s="180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20"/>
      <c r="I1274" s="22"/>
      <c r="J1274" s="1"/>
      <c r="K1274" s="1"/>
      <c r="L1274" s="12"/>
      <c r="M1274" s="1"/>
      <c r="N1274" s="1"/>
      <c r="O1274" s="1"/>
      <c r="P1274" s="1"/>
      <c r="Q1274" s="86"/>
      <c r="R1274" s="101"/>
      <c r="S1274" s="180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20"/>
      <c r="I1275" s="22"/>
      <c r="J1275" s="1"/>
      <c r="K1275" s="1"/>
      <c r="L1275" s="12"/>
      <c r="M1275" s="1"/>
      <c r="N1275" s="1"/>
      <c r="O1275" s="1"/>
      <c r="P1275" s="1"/>
      <c r="Q1275" s="86"/>
      <c r="R1275" s="101"/>
      <c r="S1275" s="180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20"/>
      <c r="I1276" s="22"/>
      <c r="J1276" s="1"/>
      <c r="K1276" s="1"/>
      <c r="L1276" s="12"/>
      <c r="M1276" s="1"/>
      <c r="N1276" s="1"/>
      <c r="O1276" s="1"/>
      <c r="P1276" s="1"/>
      <c r="Q1276" s="86"/>
      <c r="R1276" s="101"/>
      <c r="S1276" s="180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20"/>
      <c r="I1277" s="22"/>
      <c r="J1277" s="1"/>
      <c r="K1277" s="1"/>
      <c r="L1277" s="12"/>
      <c r="M1277" s="1"/>
      <c r="N1277" s="1"/>
      <c r="O1277" s="1"/>
      <c r="P1277" s="1"/>
      <c r="Q1277" s="86"/>
      <c r="R1277" s="101"/>
      <c r="S1277" s="180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20"/>
      <c r="I1278" s="22"/>
      <c r="J1278" s="1"/>
      <c r="K1278" s="1"/>
      <c r="L1278" s="12"/>
      <c r="M1278" s="1"/>
      <c r="N1278" s="1"/>
      <c r="O1278" s="1"/>
      <c r="P1278" s="1"/>
      <c r="Q1278" s="86"/>
      <c r="R1278" s="101"/>
      <c r="S1278" s="180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20"/>
      <c r="I1279" s="22"/>
      <c r="J1279" s="1"/>
      <c r="K1279" s="1"/>
      <c r="L1279" s="12"/>
      <c r="M1279" s="1"/>
      <c r="N1279" s="1"/>
      <c r="O1279" s="1"/>
      <c r="P1279" s="1"/>
      <c r="Q1279" s="86"/>
      <c r="R1279" s="101"/>
      <c r="S1279" s="180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20"/>
      <c r="I1280" s="22"/>
      <c r="J1280" s="1"/>
      <c r="K1280" s="1"/>
      <c r="L1280" s="12"/>
      <c r="M1280" s="1"/>
      <c r="N1280" s="1"/>
      <c r="O1280" s="1"/>
      <c r="P1280" s="1"/>
      <c r="Q1280" s="86"/>
      <c r="R1280" s="101"/>
      <c r="S1280" s="180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20"/>
      <c r="I1281" s="22"/>
      <c r="J1281" s="1"/>
      <c r="K1281" s="1"/>
      <c r="L1281" s="12"/>
      <c r="M1281" s="1"/>
      <c r="N1281" s="1"/>
      <c r="O1281" s="1"/>
      <c r="P1281" s="1"/>
      <c r="Q1281" s="86"/>
      <c r="R1281" s="101"/>
      <c r="S1281" s="180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20"/>
      <c r="I1282" s="22"/>
      <c r="J1282" s="1"/>
      <c r="K1282" s="1"/>
      <c r="L1282" s="12"/>
      <c r="M1282" s="1"/>
      <c r="N1282" s="1"/>
      <c r="O1282" s="1"/>
      <c r="P1282" s="1"/>
      <c r="Q1282" s="86"/>
      <c r="R1282" s="101"/>
      <c r="S1282" s="180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20"/>
      <c r="I1283" s="22"/>
      <c r="J1283" s="1"/>
      <c r="K1283" s="1"/>
      <c r="L1283" s="12"/>
      <c r="M1283" s="1"/>
      <c r="N1283" s="1"/>
      <c r="O1283" s="1"/>
      <c r="P1283" s="1"/>
      <c r="Q1283" s="86"/>
      <c r="R1283" s="101"/>
      <c r="S1283" s="180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20"/>
      <c r="I1284" s="22"/>
      <c r="J1284" s="1"/>
      <c r="K1284" s="1"/>
      <c r="L1284" s="12"/>
      <c r="M1284" s="1"/>
      <c r="N1284" s="1"/>
      <c r="O1284" s="1"/>
      <c r="P1284" s="1"/>
      <c r="Q1284" s="86"/>
      <c r="R1284" s="101"/>
      <c r="S1284" s="180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20"/>
      <c r="I1285" s="22"/>
      <c r="J1285" s="1"/>
      <c r="K1285" s="1"/>
      <c r="L1285" s="12"/>
      <c r="M1285" s="1"/>
      <c r="N1285" s="1"/>
      <c r="O1285" s="1"/>
      <c r="P1285" s="1"/>
      <c r="Q1285" s="86"/>
      <c r="R1285" s="101"/>
      <c r="S1285" s="180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20"/>
      <c r="I1286" s="22"/>
      <c r="J1286" s="1"/>
      <c r="K1286" s="1"/>
      <c r="L1286" s="12"/>
      <c r="M1286" s="1"/>
      <c r="N1286" s="1"/>
      <c r="O1286" s="1"/>
      <c r="P1286" s="1"/>
      <c r="Q1286" s="86"/>
      <c r="R1286" s="101"/>
      <c r="S1286" s="180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20"/>
      <c r="I1287" s="22"/>
      <c r="J1287" s="1"/>
      <c r="K1287" s="1"/>
      <c r="L1287" s="12"/>
      <c r="M1287" s="1"/>
      <c r="N1287" s="1"/>
      <c r="O1287" s="1"/>
      <c r="P1287" s="1"/>
      <c r="Q1287" s="86"/>
      <c r="R1287" s="101"/>
      <c r="S1287" s="180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20"/>
      <c r="I1288" s="22"/>
      <c r="J1288" s="1"/>
      <c r="K1288" s="1"/>
      <c r="L1288" s="12"/>
      <c r="M1288" s="1"/>
      <c r="N1288" s="1"/>
      <c r="O1288" s="1"/>
      <c r="P1288" s="1"/>
      <c r="Q1288" s="86"/>
      <c r="R1288" s="101"/>
      <c r="S1288" s="180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20"/>
      <c r="I1289" s="22"/>
      <c r="J1289" s="1"/>
      <c r="K1289" s="1"/>
      <c r="L1289" s="12"/>
      <c r="M1289" s="1"/>
      <c r="N1289" s="1"/>
      <c r="O1289" s="1"/>
      <c r="P1289" s="1"/>
      <c r="Q1289" s="86"/>
      <c r="R1289" s="101"/>
      <c r="S1289" s="180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20"/>
      <c r="I1290" s="22"/>
      <c r="J1290" s="1"/>
      <c r="K1290" s="1"/>
      <c r="L1290" s="12"/>
      <c r="M1290" s="1"/>
      <c r="N1290" s="1"/>
      <c r="O1290" s="1"/>
      <c r="P1290" s="1"/>
      <c r="Q1290" s="86"/>
      <c r="R1290" s="101"/>
      <c r="S1290" s="180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20"/>
      <c r="I1291" s="22"/>
      <c r="J1291" s="1"/>
      <c r="K1291" s="1"/>
      <c r="L1291" s="12"/>
      <c r="M1291" s="1"/>
      <c r="N1291" s="1"/>
      <c r="O1291" s="1"/>
      <c r="P1291" s="1"/>
      <c r="Q1291" s="86"/>
      <c r="R1291" s="101"/>
      <c r="S1291" s="180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20"/>
      <c r="I1292" s="22"/>
      <c r="J1292" s="1"/>
      <c r="K1292" s="1"/>
      <c r="L1292" s="12"/>
      <c r="M1292" s="1"/>
      <c r="N1292" s="1"/>
      <c r="O1292" s="1"/>
      <c r="P1292" s="1"/>
      <c r="Q1292" s="86"/>
      <c r="R1292" s="101"/>
      <c r="S1292" s="180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20"/>
      <c r="I1293" s="22"/>
      <c r="J1293" s="1"/>
      <c r="K1293" s="1"/>
      <c r="L1293" s="12"/>
      <c r="M1293" s="1"/>
      <c r="N1293" s="1"/>
      <c r="O1293" s="1"/>
      <c r="P1293" s="1"/>
      <c r="Q1293" s="86"/>
      <c r="R1293" s="101"/>
      <c r="S1293" s="180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20"/>
      <c r="I1294" s="22"/>
      <c r="J1294" s="1"/>
      <c r="K1294" s="1"/>
      <c r="L1294" s="12"/>
      <c r="M1294" s="1"/>
      <c r="N1294" s="1"/>
      <c r="O1294" s="1"/>
      <c r="P1294" s="1"/>
      <c r="Q1294" s="86"/>
      <c r="R1294" s="101"/>
      <c r="S1294" s="180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20"/>
      <c r="I1295" s="22"/>
      <c r="J1295" s="1"/>
      <c r="K1295" s="1"/>
      <c r="L1295" s="12"/>
      <c r="M1295" s="1"/>
      <c r="N1295" s="1"/>
      <c r="O1295" s="1"/>
      <c r="P1295" s="1"/>
      <c r="Q1295" s="86"/>
      <c r="R1295" s="101"/>
      <c r="S1295" s="180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20"/>
      <c r="I1296" s="22"/>
      <c r="J1296" s="1"/>
      <c r="K1296" s="1"/>
      <c r="L1296" s="12"/>
      <c r="M1296" s="1"/>
      <c r="N1296" s="1"/>
      <c r="O1296" s="1"/>
      <c r="P1296" s="1"/>
      <c r="Q1296" s="86"/>
      <c r="R1296" s="101"/>
      <c r="S1296" s="180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20"/>
      <c r="I1297" s="22"/>
      <c r="J1297" s="1"/>
      <c r="K1297" s="1"/>
      <c r="L1297" s="12"/>
      <c r="M1297" s="1"/>
      <c r="N1297" s="1"/>
      <c r="O1297" s="1"/>
      <c r="P1297" s="1"/>
      <c r="Q1297" s="86"/>
      <c r="R1297" s="101"/>
      <c r="S1297" s="180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20"/>
      <c r="I1298" s="22"/>
      <c r="J1298" s="1"/>
      <c r="K1298" s="1"/>
      <c r="L1298" s="12"/>
      <c r="M1298" s="1"/>
      <c r="N1298" s="1"/>
      <c r="O1298" s="1"/>
      <c r="P1298" s="1"/>
      <c r="Q1298" s="86"/>
      <c r="R1298" s="101"/>
      <c r="S1298" s="180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20"/>
      <c r="I1299" s="22"/>
      <c r="J1299" s="1"/>
      <c r="K1299" s="1"/>
      <c r="L1299" s="12"/>
      <c r="M1299" s="1"/>
      <c r="N1299" s="1"/>
      <c r="O1299" s="1"/>
      <c r="P1299" s="1"/>
      <c r="Q1299" s="86"/>
      <c r="R1299" s="101"/>
      <c r="S1299" s="180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20"/>
      <c r="I1300" s="22"/>
      <c r="J1300" s="1"/>
      <c r="K1300" s="1"/>
      <c r="L1300" s="12"/>
      <c r="M1300" s="1"/>
      <c r="N1300" s="1"/>
      <c r="O1300" s="1"/>
      <c r="P1300" s="1"/>
      <c r="Q1300" s="86"/>
      <c r="R1300" s="101"/>
      <c r="S1300" s="180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20"/>
      <c r="I1301" s="22"/>
      <c r="J1301" s="1"/>
      <c r="K1301" s="1"/>
      <c r="L1301" s="12"/>
      <c r="M1301" s="1"/>
      <c r="N1301" s="1"/>
      <c r="O1301" s="1"/>
      <c r="P1301" s="1"/>
      <c r="Q1301" s="86"/>
      <c r="R1301" s="101"/>
      <c r="S1301" s="180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20"/>
      <c r="I1302" s="22"/>
      <c r="J1302" s="1"/>
      <c r="K1302" s="1"/>
      <c r="L1302" s="12"/>
      <c r="M1302" s="1"/>
      <c r="N1302" s="1"/>
      <c r="O1302" s="1"/>
      <c r="P1302" s="1"/>
      <c r="Q1302" s="86"/>
      <c r="R1302" s="101"/>
      <c r="S1302" s="180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20"/>
      <c r="I1303" s="22"/>
      <c r="J1303" s="1"/>
      <c r="K1303" s="1"/>
      <c r="L1303" s="12"/>
      <c r="M1303" s="1"/>
      <c r="N1303" s="1"/>
      <c r="O1303" s="1"/>
      <c r="P1303" s="1"/>
      <c r="Q1303" s="86"/>
      <c r="R1303" s="101"/>
      <c r="S1303" s="180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20"/>
      <c r="I1304" s="22"/>
      <c r="J1304" s="1"/>
      <c r="K1304" s="1"/>
      <c r="L1304" s="12"/>
      <c r="M1304" s="1"/>
      <c r="N1304" s="1"/>
      <c r="O1304" s="1"/>
      <c r="P1304" s="1"/>
      <c r="Q1304" s="86"/>
      <c r="R1304" s="101"/>
      <c r="S1304" s="180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20"/>
      <c r="I1305" s="22"/>
      <c r="J1305" s="1"/>
      <c r="K1305" s="1"/>
      <c r="L1305" s="12"/>
      <c r="M1305" s="1"/>
      <c r="N1305" s="1"/>
      <c r="O1305" s="1"/>
      <c r="P1305" s="1"/>
      <c r="Q1305" s="86"/>
      <c r="R1305" s="101"/>
      <c r="S1305" s="180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20"/>
      <c r="I1306" s="22"/>
      <c r="J1306" s="1"/>
      <c r="K1306" s="1"/>
      <c r="L1306" s="12"/>
      <c r="M1306" s="1"/>
      <c r="N1306" s="1"/>
      <c r="O1306" s="1"/>
      <c r="P1306" s="1"/>
      <c r="Q1306" s="86"/>
      <c r="R1306" s="101"/>
      <c r="S1306" s="180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20"/>
      <c r="I1307" s="22"/>
      <c r="J1307" s="1"/>
      <c r="K1307" s="1"/>
      <c r="L1307" s="12"/>
      <c r="M1307" s="1"/>
      <c r="N1307" s="1"/>
      <c r="O1307" s="1"/>
      <c r="P1307" s="1"/>
      <c r="Q1307" s="86"/>
      <c r="R1307" s="101"/>
      <c r="S1307" s="180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20"/>
      <c r="I1308" s="22"/>
      <c r="J1308" s="1"/>
      <c r="K1308" s="1"/>
      <c r="L1308" s="12"/>
      <c r="M1308" s="1"/>
      <c r="N1308" s="1"/>
      <c r="O1308" s="1"/>
      <c r="P1308" s="1"/>
      <c r="Q1308" s="86"/>
      <c r="R1308" s="101"/>
      <c r="S1308" s="180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20"/>
      <c r="I1309" s="22"/>
      <c r="J1309" s="1"/>
      <c r="K1309" s="1"/>
      <c r="L1309" s="12"/>
      <c r="M1309" s="1"/>
      <c r="N1309" s="1"/>
      <c r="O1309" s="1"/>
      <c r="P1309" s="1"/>
      <c r="Q1309" s="86"/>
      <c r="R1309" s="101"/>
      <c r="S1309" s="180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20"/>
      <c r="I1310" s="22"/>
      <c r="J1310" s="1"/>
      <c r="K1310" s="1"/>
      <c r="L1310" s="12"/>
      <c r="M1310" s="1"/>
      <c r="N1310" s="1"/>
      <c r="O1310" s="1"/>
      <c r="P1310" s="1"/>
      <c r="Q1310" s="86"/>
      <c r="R1310" s="101"/>
      <c r="S1310" s="180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20"/>
      <c r="I1311" s="22"/>
      <c r="J1311" s="1"/>
      <c r="K1311" s="1"/>
      <c r="L1311" s="12"/>
      <c r="M1311" s="1"/>
      <c r="N1311" s="1"/>
      <c r="O1311" s="1"/>
      <c r="P1311" s="1"/>
      <c r="Q1311" s="86"/>
      <c r="R1311" s="101"/>
      <c r="S1311" s="180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20"/>
      <c r="I1312" s="22"/>
      <c r="J1312" s="1"/>
      <c r="K1312" s="1"/>
      <c r="L1312" s="12"/>
      <c r="M1312" s="1"/>
      <c r="N1312" s="1"/>
      <c r="O1312" s="1"/>
      <c r="P1312" s="1"/>
      <c r="Q1312" s="86"/>
      <c r="R1312" s="101"/>
      <c r="S1312" s="180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20"/>
      <c r="I1313" s="22"/>
      <c r="J1313" s="1"/>
      <c r="K1313" s="1"/>
      <c r="L1313" s="12"/>
      <c r="M1313" s="1"/>
      <c r="N1313" s="1"/>
      <c r="O1313" s="1"/>
      <c r="P1313" s="1"/>
      <c r="Q1313" s="86"/>
      <c r="R1313" s="101"/>
      <c r="S1313" s="180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20"/>
      <c r="I1314" s="22"/>
      <c r="J1314" s="1"/>
      <c r="K1314" s="1"/>
      <c r="L1314" s="12"/>
      <c r="M1314" s="1"/>
      <c r="N1314" s="1"/>
      <c r="O1314" s="1"/>
      <c r="P1314" s="1"/>
      <c r="Q1314" s="86"/>
      <c r="R1314" s="101"/>
      <c r="S1314" s="180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20"/>
      <c r="I1315" s="22"/>
      <c r="J1315" s="1"/>
      <c r="K1315" s="1"/>
      <c r="L1315" s="12"/>
      <c r="M1315" s="1"/>
      <c r="N1315" s="1"/>
      <c r="O1315" s="1"/>
      <c r="P1315" s="1"/>
      <c r="Q1315" s="86"/>
      <c r="R1315" s="101"/>
      <c r="S1315" s="180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20"/>
      <c r="I1316" s="22"/>
      <c r="J1316" s="1"/>
      <c r="K1316" s="1"/>
      <c r="L1316" s="12"/>
      <c r="M1316" s="1"/>
      <c r="N1316" s="1"/>
      <c r="O1316" s="1"/>
      <c r="P1316" s="1"/>
      <c r="Q1316" s="86"/>
      <c r="R1316" s="101"/>
      <c r="S1316" s="180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20"/>
      <c r="I1317" s="22"/>
      <c r="J1317" s="1"/>
      <c r="K1317" s="1"/>
      <c r="L1317" s="12"/>
      <c r="M1317" s="1"/>
      <c r="N1317" s="1"/>
      <c r="O1317" s="1"/>
      <c r="P1317" s="1"/>
      <c r="Q1317" s="86"/>
      <c r="R1317" s="101"/>
      <c r="S1317" s="180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20"/>
      <c r="I1318" s="22"/>
      <c r="J1318" s="1"/>
      <c r="K1318" s="1"/>
      <c r="L1318" s="12"/>
      <c r="M1318" s="1"/>
      <c r="N1318" s="1"/>
      <c r="O1318" s="1"/>
      <c r="P1318" s="1"/>
      <c r="Q1318" s="86"/>
      <c r="R1318" s="101"/>
      <c r="S1318" s="180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20"/>
      <c r="I1319" s="22"/>
      <c r="J1319" s="1"/>
      <c r="K1319" s="1"/>
      <c r="L1319" s="12"/>
      <c r="M1319" s="1"/>
      <c r="N1319" s="1"/>
      <c r="O1319" s="1"/>
      <c r="P1319" s="1"/>
      <c r="Q1319" s="86"/>
      <c r="R1319" s="101"/>
      <c r="S1319" s="180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20"/>
      <c r="I1320" s="22"/>
      <c r="J1320" s="1"/>
      <c r="K1320" s="1"/>
      <c r="L1320" s="12"/>
      <c r="M1320" s="1"/>
      <c r="N1320" s="1"/>
      <c r="O1320" s="1"/>
      <c r="P1320" s="1"/>
      <c r="Q1320" s="86"/>
      <c r="R1320" s="101"/>
      <c r="S1320" s="180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20"/>
      <c r="I1321" s="22"/>
      <c r="J1321" s="1"/>
      <c r="K1321" s="1"/>
      <c r="L1321" s="12"/>
      <c r="M1321" s="1"/>
      <c r="N1321" s="1"/>
      <c r="O1321" s="1"/>
      <c r="P1321" s="1"/>
      <c r="Q1321" s="86"/>
      <c r="R1321" s="101"/>
      <c r="S1321" s="180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20"/>
      <c r="I1322" s="22"/>
      <c r="J1322" s="1"/>
      <c r="K1322" s="1"/>
      <c r="L1322" s="12"/>
      <c r="M1322" s="1"/>
      <c r="N1322" s="1"/>
      <c r="O1322" s="1"/>
      <c r="P1322" s="1"/>
      <c r="Q1322" s="86"/>
      <c r="R1322" s="101"/>
      <c r="S1322" s="180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20"/>
      <c r="I1323" s="22"/>
      <c r="J1323" s="1"/>
      <c r="K1323" s="1"/>
      <c r="L1323" s="12"/>
      <c r="M1323" s="1"/>
      <c r="N1323" s="1"/>
      <c r="O1323" s="1"/>
      <c r="P1323" s="1"/>
      <c r="Q1323" s="86"/>
      <c r="R1323" s="101"/>
      <c r="S1323" s="180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20"/>
      <c r="I1324" s="22"/>
      <c r="J1324" s="1"/>
      <c r="K1324" s="1"/>
      <c r="L1324" s="12"/>
      <c r="M1324" s="1"/>
      <c r="N1324" s="1"/>
      <c r="O1324" s="1"/>
      <c r="P1324" s="1"/>
      <c r="Q1324" s="86"/>
      <c r="R1324" s="101"/>
      <c r="S1324" s="180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20"/>
      <c r="I1325" s="22"/>
      <c r="J1325" s="1"/>
      <c r="K1325" s="1"/>
      <c r="L1325" s="12"/>
      <c r="M1325" s="1"/>
      <c r="N1325" s="1"/>
      <c r="O1325" s="1"/>
      <c r="P1325" s="1"/>
      <c r="Q1325" s="86"/>
      <c r="R1325" s="101"/>
      <c r="S1325" s="180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20"/>
      <c r="I1326" s="22"/>
      <c r="J1326" s="1"/>
      <c r="K1326" s="1"/>
      <c r="L1326" s="12"/>
      <c r="M1326" s="1"/>
      <c r="N1326" s="1"/>
      <c r="O1326" s="1"/>
      <c r="P1326" s="1"/>
      <c r="Q1326" s="86"/>
      <c r="R1326" s="101"/>
      <c r="S1326" s="180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20"/>
      <c r="I1327" s="22"/>
      <c r="J1327" s="1"/>
      <c r="K1327" s="1"/>
      <c r="L1327" s="12"/>
      <c r="M1327" s="1"/>
      <c r="N1327" s="1"/>
      <c r="O1327" s="1"/>
      <c r="P1327" s="1"/>
      <c r="Q1327" s="86"/>
      <c r="R1327" s="101"/>
      <c r="S1327" s="180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20"/>
      <c r="I1328" s="22"/>
      <c r="J1328" s="1"/>
      <c r="K1328" s="1"/>
      <c r="L1328" s="12"/>
      <c r="M1328" s="1"/>
      <c r="N1328" s="1"/>
      <c r="O1328" s="1"/>
      <c r="P1328" s="1"/>
      <c r="Q1328" s="86"/>
      <c r="R1328" s="101"/>
      <c r="S1328" s="180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20"/>
      <c r="I1329" s="22"/>
      <c r="J1329" s="1"/>
      <c r="K1329" s="1"/>
      <c r="L1329" s="12"/>
      <c r="M1329" s="1"/>
      <c r="N1329" s="1"/>
      <c r="O1329" s="1"/>
      <c r="P1329" s="1"/>
      <c r="Q1329" s="86"/>
      <c r="R1329" s="101"/>
      <c r="S1329" s="180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20"/>
      <c r="I1330" s="22"/>
      <c r="J1330" s="1"/>
      <c r="K1330" s="1"/>
      <c r="L1330" s="12"/>
      <c r="M1330" s="1"/>
      <c r="N1330" s="1"/>
      <c r="O1330" s="1"/>
      <c r="P1330" s="1"/>
      <c r="Q1330" s="86"/>
      <c r="R1330" s="101"/>
      <c r="S1330" s="180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20"/>
      <c r="I1331" s="22"/>
      <c r="J1331" s="1"/>
      <c r="K1331" s="1"/>
      <c r="L1331" s="12"/>
      <c r="M1331" s="1"/>
      <c r="N1331" s="1"/>
      <c r="O1331" s="1"/>
      <c r="P1331" s="1"/>
      <c r="Q1331" s="86"/>
      <c r="R1331" s="101"/>
      <c r="S1331" s="180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20"/>
      <c r="I1332" s="22"/>
      <c r="J1332" s="1"/>
      <c r="K1332" s="1"/>
      <c r="L1332" s="12"/>
      <c r="M1332" s="1"/>
      <c r="N1332" s="1"/>
      <c r="O1332" s="1"/>
      <c r="P1332" s="1"/>
      <c r="Q1332" s="86"/>
      <c r="R1332" s="101"/>
      <c r="S1332" s="180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20"/>
      <c r="I1333" s="22"/>
      <c r="J1333" s="1"/>
      <c r="K1333" s="1"/>
      <c r="L1333" s="12"/>
      <c r="M1333" s="1"/>
      <c r="N1333" s="1"/>
      <c r="O1333" s="1"/>
      <c r="P1333" s="1"/>
      <c r="Q1333" s="86"/>
      <c r="R1333" s="101"/>
      <c r="S1333" s="180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20"/>
      <c r="I1334" s="22"/>
      <c r="J1334" s="1"/>
      <c r="K1334" s="1"/>
      <c r="L1334" s="12"/>
      <c r="M1334" s="1"/>
      <c r="N1334" s="1"/>
      <c r="O1334" s="1"/>
      <c r="P1334" s="1"/>
      <c r="Q1334" s="86"/>
      <c r="R1334" s="101"/>
      <c r="S1334" s="180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20"/>
      <c r="I1335" s="22"/>
      <c r="J1335" s="1"/>
      <c r="K1335" s="1"/>
      <c r="L1335" s="12"/>
      <c r="M1335" s="1"/>
      <c r="N1335" s="1"/>
      <c r="O1335" s="1"/>
      <c r="P1335" s="1"/>
      <c r="Q1335" s="86"/>
      <c r="R1335" s="101"/>
      <c r="S1335" s="180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20"/>
      <c r="I1336" s="22"/>
      <c r="J1336" s="1"/>
      <c r="K1336" s="1"/>
      <c r="L1336" s="12"/>
      <c r="M1336" s="1"/>
      <c r="N1336" s="1"/>
      <c r="O1336" s="1"/>
      <c r="P1336" s="1"/>
      <c r="Q1336" s="86"/>
      <c r="R1336" s="101"/>
      <c r="S1336" s="180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20"/>
      <c r="I1337" s="22"/>
      <c r="J1337" s="1"/>
      <c r="K1337" s="1"/>
      <c r="L1337" s="12"/>
      <c r="M1337" s="1"/>
      <c r="N1337" s="1"/>
      <c r="O1337" s="1"/>
      <c r="P1337" s="1"/>
      <c r="Q1337" s="86"/>
      <c r="R1337" s="101"/>
      <c r="S1337" s="180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20"/>
      <c r="I1338" s="22"/>
      <c r="J1338" s="1"/>
      <c r="K1338" s="1"/>
      <c r="L1338" s="12"/>
      <c r="M1338" s="1"/>
      <c r="N1338" s="1"/>
      <c r="O1338" s="1"/>
      <c r="P1338" s="1"/>
      <c r="Q1338" s="86"/>
      <c r="R1338" s="101"/>
      <c r="S1338" s="180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20"/>
      <c r="I1339" s="22"/>
      <c r="J1339" s="1"/>
      <c r="K1339" s="1"/>
      <c r="L1339" s="12"/>
      <c r="M1339" s="1"/>
      <c r="N1339" s="1"/>
      <c r="O1339" s="1"/>
      <c r="P1339" s="1"/>
      <c r="Q1339" s="86"/>
      <c r="R1339" s="101"/>
      <c r="S1339" s="180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20"/>
      <c r="I1340" s="22"/>
      <c r="J1340" s="1"/>
      <c r="K1340" s="1"/>
      <c r="L1340" s="12"/>
      <c r="M1340" s="1"/>
      <c r="N1340" s="1"/>
      <c r="O1340" s="1"/>
      <c r="P1340" s="1"/>
      <c r="Q1340" s="86"/>
      <c r="R1340" s="101"/>
      <c r="S1340" s="180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20"/>
      <c r="I1341" s="22"/>
      <c r="J1341" s="1"/>
      <c r="K1341" s="1"/>
      <c r="L1341" s="12"/>
      <c r="M1341" s="1"/>
      <c r="N1341" s="1"/>
      <c r="O1341" s="1"/>
      <c r="P1341" s="1"/>
      <c r="Q1341" s="86"/>
      <c r="R1341" s="101"/>
      <c r="S1341" s="180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20"/>
      <c r="I1342" s="22"/>
      <c r="J1342" s="1"/>
      <c r="K1342" s="1"/>
      <c r="L1342" s="12"/>
      <c r="M1342" s="1"/>
      <c r="N1342" s="1"/>
      <c r="O1342" s="1"/>
      <c r="P1342" s="1"/>
      <c r="Q1342" s="86"/>
      <c r="R1342" s="101"/>
      <c r="S1342" s="180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20"/>
      <c r="I1343" s="22"/>
      <c r="J1343" s="1"/>
      <c r="K1343" s="1"/>
      <c r="L1343" s="12"/>
      <c r="M1343" s="1"/>
      <c r="N1343" s="1"/>
      <c r="O1343" s="1"/>
      <c r="P1343" s="1"/>
      <c r="Q1343" s="86"/>
      <c r="R1343" s="101"/>
      <c r="S1343" s="180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20"/>
      <c r="I1344" s="22"/>
      <c r="J1344" s="1"/>
      <c r="K1344" s="1"/>
      <c r="L1344" s="12"/>
      <c r="M1344" s="1"/>
      <c r="N1344" s="1"/>
      <c r="O1344" s="1"/>
      <c r="P1344" s="1"/>
      <c r="Q1344" s="86"/>
      <c r="R1344" s="101"/>
      <c r="S1344" s="180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20"/>
      <c r="I1345" s="22"/>
      <c r="J1345" s="1"/>
      <c r="K1345" s="1"/>
      <c r="L1345" s="12"/>
      <c r="M1345" s="1"/>
      <c r="N1345" s="1"/>
      <c r="O1345" s="1"/>
      <c r="P1345" s="1"/>
      <c r="Q1345" s="86"/>
      <c r="R1345" s="101"/>
      <c r="S1345" s="180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20"/>
      <c r="I1346" s="22"/>
      <c r="J1346" s="1"/>
      <c r="K1346" s="1"/>
      <c r="L1346" s="12"/>
      <c r="M1346" s="1"/>
      <c r="N1346" s="1"/>
      <c r="O1346" s="1"/>
      <c r="P1346" s="1"/>
      <c r="Q1346" s="86"/>
      <c r="R1346" s="101"/>
      <c r="S1346" s="180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20"/>
      <c r="I1347" s="22"/>
      <c r="J1347" s="1"/>
      <c r="K1347" s="1"/>
      <c r="L1347" s="12"/>
      <c r="M1347" s="1"/>
      <c r="N1347" s="1"/>
      <c r="O1347" s="1"/>
      <c r="P1347" s="1"/>
      <c r="Q1347" s="86"/>
      <c r="R1347" s="101"/>
      <c r="S1347" s="180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20"/>
      <c r="I1348" s="22"/>
      <c r="J1348" s="1"/>
      <c r="K1348" s="1"/>
      <c r="L1348" s="12"/>
      <c r="M1348" s="1"/>
      <c r="N1348" s="1"/>
      <c r="O1348" s="1"/>
      <c r="P1348" s="1"/>
      <c r="Q1348" s="86"/>
      <c r="R1348" s="101"/>
      <c r="S1348" s="180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20"/>
      <c r="I1349" s="22"/>
      <c r="J1349" s="1"/>
      <c r="K1349" s="1"/>
      <c r="L1349" s="12"/>
      <c r="M1349" s="1"/>
      <c r="N1349" s="1"/>
      <c r="O1349" s="1"/>
      <c r="P1349" s="1"/>
      <c r="Q1349" s="86"/>
      <c r="R1349" s="101"/>
      <c r="S1349" s="180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20"/>
      <c r="I1350" s="22"/>
      <c r="J1350" s="1"/>
      <c r="K1350" s="1"/>
      <c r="L1350" s="12"/>
      <c r="M1350" s="1"/>
      <c r="N1350" s="1"/>
      <c r="O1350" s="1"/>
      <c r="P1350" s="1"/>
      <c r="Q1350" s="86"/>
      <c r="R1350" s="101"/>
      <c r="S1350" s="180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20"/>
      <c r="I1351" s="22"/>
      <c r="J1351" s="1"/>
      <c r="K1351" s="1"/>
      <c r="L1351" s="12"/>
      <c r="M1351" s="1"/>
      <c r="N1351" s="1"/>
      <c r="O1351" s="1"/>
      <c r="P1351" s="1"/>
      <c r="Q1351" s="86"/>
      <c r="R1351" s="101"/>
      <c r="S1351" s="180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20"/>
      <c r="I1352" s="22"/>
      <c r="J1352" s="1"/>
      <c r="K1352" s="1"/>
      <c r="L1352" s="12"/>
      <c r="M1352" s="1"/>
      <c r="N1352" s="1"/>
      <c r="O1352" s="1"/>
      <c r="P1352" s="1"/>
      <c r="Q1352" s="86"/>
      <c r="R1352" s="101"/>
      <c r="S1352" s="180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20"/>
      <c r="I1353" s="22"/>
      <c r="J1353" s="1"/>
      <c r="K1353" s="1"/>
      <c r="L1353" s="12"/>
      <c r="M1353" s="1"/>
      <c r="N1353" s="1"/>
      <c r="O1353" s="1"/>
      <c r="P1353" s="1"/>
      <c r="Q1353" s="86"/>
      <c r="R1353" s="101"/>
      <c r="S1353" s="180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20"/>
      <c r="I1354" s="22"/>
      <c r="J1354" s="1"/>
      <c r="K1354" s="1"/>
      <c r="L1354" s="12"/>
      <c r="M1354" s="1"/>
      <c r="N1354" s="1"/>
      <c r="O1354" s="1"/>
      <c r="P1354" s="1"/>
      <c r="Q1354" s="86"/>
      <c r="R1354" s="101"/>
      <c r="S1354" s="180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20"/>
      <c r="I1355" s="22"/>
      <c r="J1355" s="1"/>
      <c r="K1355" s="1"/>
      <c r="L1355" s="12"/>
      <c r="M1355" s="1"/>
      <c r="N1355" s="1"/>
      <c r="O1355" s="1"/>
      <c r="P1355" s="1"/>
      <c r="Q1355" s="86"/>
      <c r="R1355" s="101"/>
      <c r="S1355" s="180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20"/>
      <c r="I1356" s="22"/>
      <c r="J1356" s="1"/>
      <c r="K1356" s="1"/>
      <c r="L1356" s="12"/>
      <c r="M1356" s="1"/>
      <c r="N1356" s="1"/>
      <c r="O1356" s="1"/>
      <c r="P1356" s="1"/>
      <c r="Q1356" s="86"/>
      <c r="R1356" s="101"/>
      <c r="S1356" s="180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20"/>
      <c r="I1357" s="22"/>
      <c r="J1357" s="1"/>
      <c r="K1357" s="1"/>
      <c r="L1357" s="12"/>
      <c r="M1357" s="1"/>
      <c r="N1357" s="1"/>
      <c r="O1357" s="1"/>
      <c r="P1357" s="1"/>
      <c r="Q1357" s="86"/>
      <c r="R1357" s="101"/>
      <c r="S1357" s="180"/>
    </row>
    <row r="1358" spans="1:19" s="3" customFormat="1" x14ac:dyDescent="0.2">
      <c r="A1358" s="1"/>
      <c r="B1358" s="1"/>
      <c r="C1358" s="1"/>
      <c r="D1358" s="1"/>
      <c r="E1358" s="1"/>
      <c r="F1358" s="2"/>
      <c r="G1358" s="2"/>
      <c r="H1358" s="20"/>
      <c r="I1358" s="22"/>
      <c r="J1358" s="1"/>
      <c r="K1358" s="1"/>
      <c r="L1358" s="12"/>
      <c r="M1358" s="1"/>
      <c r="N1358" s="1"/>
      <c r="O1358" s="1"/>
      <c r="P1358" s="1"/>
      <c r="Q1358" s="86"/>
      <c r="R1358" s="101"/>
      <c r="S1358" s="180"/>
    </row>
    <row r="1359" spans="1:19" s="3" customFormat="1" x14ac:dyDescent="0.2">
      <c r="A1359" s="1"/>
      <c r="B1359" s="1"/>
      <c r="C1359" s="1"/>
      <c r="D1359" s="1"/>
      <c r="E1359" s="1"/>
      <c r="F1359" s="2"/>
      <c r="G1359" s="2"/>
      <c r="H1359" s="20"/>
      <c r="I1359" s="22"/>
      <c r="J1359" s="1"/>
      <c r="K1359" s="1"/>
      <c r="L1359" s="12"/>
      <c r="M1359" s="1"/>
      <c r="N1359" s="1"/>
      <c r="O1359" s="1"/>
      <c r="P1359" s="1"/>
      <c r="Q1359" s="86"/>
      <c r="R1359" s="101"/>
      <c r="S1359" s="180"/>
    </row>
    <row r="1360" spans="1:19" s="3" customFormat="1" x14ac:dyDescent="0.2">
      <c r="A1360" s="1"/>
      <c r="B1360" s="1"/>
      <c r="C1360" s="1"/>
      <c r="D1360" s="1"/>
      <c r="E1360" s="1"/>
      <c r="F1360" s="2"/>
      <c r="G1360" s="2"/>
      <c r="H1360" s="20"/>
      <c r="I1360" s="22"/>
      <c r="J1360" s="1"/>
      <c r="K1360" s="1"/>
      <c r="L1360" s="12"/>
      <c r="M1360" s="1"/>
      <c r="N1360" s="1"/>
      <c r="O1360" s="1"/>
      <c r="P1360" s="1"/>
      <c r="Q1360" s="86"/>
      <c r="R1360" s="101"/>
      <c r="S1360" s="180"/>
    </row>
    <row r="1361" spans="1:19" s="3" customFormat="1" x14ac:dyDescent="0.2">
      <c r="A1361" s="1"/>
      <c r="B1361" s="1"/>
      <c r="C1361" s="1"/>
      <c r="D1361" s="1"/>
      <c r="E1361" s="1"/>
      <c r="F1361" s="2"/>
      <c r="G1361" s="2"/>
      <c r="H1361" s="20"/>
      <c r="I1361" s="22"/>
      <c r="J1361" s="1"/>
      <c r="K1361" s="1"/>
      <c r="L1361" s="12"/>
      <c r="M1361" s="1"/>
      <c r="N1361" s="1"/>
      <c r="O1361" s="1"/>
      <c r="P1361" s="1"/>
      <c r="Q1361" s="86"/>
      <c r="R1361" s="101"/>
      <c r="S1361" s="180"/>
    </row>
    <row r="1362" spans="1:19" s="3" customFormat="1" x14ac:dyDescent="0.2">
      <c r="A1362" s="1"/>
      <c r="B1362" s="1"/>
      <c r="C1362" s="1"/>
      <c r="D1362" s="1"/>
      <c r="E1362" s="1"/>
      <c r="F1362" s="2"/>
      <c r="G1362" s="2"/>
      <c r="H1362" s="20"/>
      <c r="I1362" s="22"/>
      <c r="J1362" s="1"/>
      <c r="K1362" s="1"/>
      <c r="L1362" s="12"/>
      <c r="M1362" s="1"/>
      <c r="N1362" s="1"/>
      <c r="O1362" s="1"/>
      <c r="P1362" s="1"/>
      <c r="Q1362" s="86"/>
      <c r="R1362" s="101"/>
      <c r="S1362" s="180"/>
    </row>
    <row r="1363" spans="1:19" s="3" customFormat="1" x14ac:dyDescent="0.2">
      <c r="A1363" s="1"/>
      <c r="B1363" s="1"/>
      <c r="C1363" s="1"/>
      <c r="D1363" s="1"/>
      <c r="E1363" s="1"/>
      <c r="F1363" s="2"/>
      <c r="G1363" s="2"/>
      <c r="H1363" s="20"/>
      <c r="I1363" s="22"/>
      <c r="J1363" s="1"/>
      <c r="K1363" s="1"/>
      <c r="L1363" s="12"/>
      <c r="M1363" s="1"/>
      <c r="N1363" s="1"/>
      <c r="O1363" s="1"/>
      <c r="P1363" s="1"/>
      <c r="Q1363" s="86"/>
      <c r="R1363" s="101"/>
      <c r="S1363" s="180"/>
    </row>
    <row r="1364" spans="1:19" s="3" customFormat="1" x14ac:dyDescent="0.2">
      <c r="A1364" s="1"/>
      <c r="B1364" s="1"/>
      <c r="C1364" s="1"/>
      <c r="D1364" s="1"/>
      <c r="E1364" s="1"/>
      <c r="F1364" s="2"/>
      <c r="G1364" s="2"/>
      <c r="H1364" s="20"/>
      <c r="I1364" s="22"/>
      <c r="J1364" s="1"/>
      <c r="K1364" s="1"/>
      <c r="L1364" s="12"/>
      <c r="M1364" s="1"/>
      <c r="N1364" s="1"/>
      <c r="O1364" s="1"/>
      <c r="P1364" s="1"/>
      <c r="Q1364" s="86"/>
      <c r="R1364" s="101"/>
      <c r="S1364" s="180"/>
    </row>
    <row r="1365" spans="1:19" s="3" customFormat="1" x14ac:dyDescent="0.2">
      <c r="A1365" s="1"/>
      <c r="B1365" s="1"/>
      <c r="C1365" s="1"/>
      <c r="D1365" s="1"/>
      <c r="E1365" s="1"/>
      <c r="F1365" s="2"/>
      <c r="G1365" s="2"/>
      <c r="H1365" s="20"/>
      <c r="I1365" s="22"/>
      <c r="J1365" s="1"/>
      <c r="K1365" s="1"/>
      <c r="L1365" s="12"/>
      <c r="M1365" s="1"/>
      <c r="N1365" s="1"/>
      <c r="O1365" s="1"/>
      <c r="P1365" s="1"/>
      <c r="Q1365" s="86"/>
      <c r="R1365" s="101"/>
      <c r="S1365" s="180"/>
    </row>
    <row r="1366" spans="1:19" s="3" customFormat="1" x14ac:dyDescent="0.2">
      <c r="A1366" s="1"/>
      <c r="B1366" s="1"/>
      <c r="C1366" s="1"/>
      <c r="D1366" s="1"/>
      <c r="E1366" s="1"/>
      <c r="F1366" s="2"/>
      <c r="G1366" s="2"/>
      <c r="H1366" s="20"/>
      <c r="I1366" s="22"/>
      <c r="J1366" s="1"/>
      <c r="K1366" s="1"/>
      <c r="L1366" s="12"/>
      <c r="M1366" s="1"/>
      <c r="N1366" s="1"/>
      <c r="O1366" s="1"/>
      <c r="P1366" s="1"/>
      <c r="Q1366" s="86"/>
      <c r="R1366" s="101"/>
      <c r="S1366" s="180"/>
    </row>
    <row r="1367" spans="1:19" s="3" customFormat="1" x14ac:dyDescent="0.2">
      <c r="A1367" s="1"/>
      <c r="B1367" s="1"/>
      <c r="C1367" s="1"/>
      <c r="D1367" s="1"/>
      <c r="E1367" s="1"/>
      <c r="F1367" s="2"/>
      <c r="G1367" s="2"/>
      <c r="H1367" s="20"/>
      <c r="I1367" s="22"/>
      <c r="J1367" s="1"/>
      <c r="K1367" s="1"/>
      <c r="L1367" s="12"/>
      <c r="M1367" s="1"/>
      <c r="N1367" s="1"/>
      <c r="O1367" s="1"/>
      <c r="P1367" s="1"/>
      <c r="Q1367" s="86"/>
      <c r="R1367" s="101"/>
      <c r="S1367" s="180"/>
    </row>
    <row r="1368" spans="1:19" s="3" customFormat="1" x14ac:dyDescent="0.2">
      <c r="A1368" s="1"/>
      <c r="B1368" s="1"/>
      <c r="C1368" s="1"/>
      <c r="D1368" s="1"/>
      <c r="E1368" s="1"/>
      <c r="F1368" s="2"/>
      <c r="G1368" s="2"/>
      <c r="H1368" s="20"/>
      <c r="I1368" s="22"/>
      <c r="J1368" s="1"/>
      <c r="K1368" s="1"/>
      <c r="L1368" s="12"/>
      <c r="M1368" s="1"/>
      <c r="N1368" s="1"/>
      <c r="O1368" s="1"/>
      <c r="P1368" s="1"/>
      <c r="Q1368" s="86"/>
      <c r="R1368" s="101"/>
      <c r="S1368" s="180"/>
    </row>
    <row r="1369" spans="1:19" s="3" customFormat="1" x14ac:dyDescent="0.2">
      <c r="A1369" s="1"/>
      <c r="B1369" s="1"/>
      <c r="C1369" s="1"/>
      <c r="D1369" s="1"/>
      <c r="E1369" s="1"/>
      <c r="F1369" s="2"/>
      <c r="G1369" s="2"/>
      <c r="H1369" s="20"/>
      <c r="I1369" s="22"/>
      <c r="J1369" s="1"/>
      <c r="K1369" s="1"/>
      <c r="L1369" s="12"/>
      <c r="M1369" s="1"/>
      <c r="N1369" s="1"/>
      <c r="O1369" s="1"/>
      <c r="P1369" s="1"/>
      <c r="Q1369" s="86"/>
      <c r="R1369" s="101"/>
      <c r="S1369" s="180"/>
    </row>
    <row r="1370" spans="1:19" s="3" customFormat="1" x14ac:dyDescent="0.2">
      <c r="A1370" s="1"/>
      <c r="B1370" s="1"/>
      <c r="C1370" s="1"/>
      <c r="D1370" s="1"/>
      <c r="E1370" s="1"/>
      <c r="F1370" s="2"/>
      <c r="G1370" s="2"/>
      <c r="H1370" s="20"/>
      <c r="I1370" s="22"/>
      <c r="J1370" s="1"/>
      <c r="K1370" s="1"/>
      <c r="L1370" s="12"/>
      <c r="M1370" s="1"/>
      <c r="N1370" s="1"/>
      <c r="O1370" s="1"/>
      <c r="P1370" s="1"/>
      <c r="Q1370" s="86"/>
      <c r="R1370" s="101"/>
      <c r="S1370" s="180"/>
    </row>
    <row r="1371" spans="1:19" s="3" customFormat="1" x14ac:dyDescent="0.2">
      <c r="A1371" s="1"/>
      <c r="B1371" s="1"/>
      <c r="C1371" s="1"/>
      <c r="D1371" s="1"/>
      <c r="E1371" s="1"/>
      <c r="F1371" s="2"/>
      <c r="G1371" s="2"/>
      <c r="H1371" s="20"/>
      <c r="I1371" s="22"/>
      <c r="J1371" s="1"/>
      <c r="K1371" s="1"/>
      <c r="L1371" s="12"/>
      <c r="M1371" s="1"/>
      <c r="N1371" s="1"/>
      <c r="O1371" s="1"/>
      <c r="P1371" s="1"/>
      <c r="Q1371" s="86"/>
      <c r="R1371" s="101"/>
      <c r="S1371" s="180"/>
    </row>
    <row r="1372" spans="1:19" s="3" customFormat="1" x14ac:dyDescent="0.2">
      <c r="A1372" s="1"/>
      <c r="B1372" s="1"/>
      <c r="C1372" s="1"/>
      <c r="D1372" s="1"/>
      <c r="E1372" s="1"/>
      <c r="F1372" s="2"/>
      <c r="G1372" s="2"/>
      <c r="H1372" s="20"/>
      <c r="I1372" s="22"/>
      <c r="J1372" s="1"/>
      <c r="K1372" s="1"/>
      <c r="L1372" s="12"/>
      <c r="M1372" s="1"/>
      <c r="N1372" s="1"/>
      <c r="O1372" s="1"/>
      <c r="P1372" s="1"/>
      <c r="Q1372" s="86"/>
      <c r="R1372" s="101"/>
      <c r="S1372" s="180"/>
    </row>
    <row r="1373" spans="1:19" s="3" customFormat="1" x14ac:dyDescent="0.2">
      <c r="A1373" s="1"/>
      <c r="B1373" s="1"/>
      <c r="C1373" s="1"/>
      <c r="D1373" s="1"/>
      <c r="E1373" s="1"/>
      <c r="F1373" s="2"/>
      <c r="G1373" s="2"/>
      <c r="H1373" s="20"/>
      <c r="I1373" s="22"/>
      <c r="J1373" s="1"/>
      <c r="K1373" s="1"/>
      <c r="L1373" s="12"/>
      <c r="M1373" s="1"/>
      <c r="N1373" s="1"/>
      <c r="O1373" s="1"/>
      <c r="P1373" s="1"/>
      <c r="Q1373" s="86"/>
      <c r="R1373" s="101"/>
      <c r="S1373" s="180"/>
    </row>
    <row r="1374" spans="1:19" s="3" customFormat="1" x14ac:dyDescent="0.2">
      <c r="A1374" s="1"/>
      <c r="B1374" s="1"/>
      <c r="C1374" s="1"/>
      <c r="D1374" s="1"/>
      <c r="E1374" s="1"/>
      <c r="F1374" s="2"/>
      <c r="G1374" s="2"/>
      <c r="H1374" s="20"/>
      <c r="I1374" s="22"/>
      <c r="J1374" s="1"/>
      <c r="K1374" s="1"/>
      <c r="L1374" s="12"/>
      <c r="M1374" s="1"/>
      <c r="N1374" s="1"/>
      <c r="O1374" s="1"/>
      <c r="P1374" s="1"/>
      <c r="Q1374" s="86"/>
      <c r="R1374" s="101"/>
      <c r="S1374" s="180"/>
    </row>
    <row r="1375" spans="1:19" s="3" customFormat="1" x14ac:dyDescent="0.2">
      <c r="A1375" s="1"/>
      <c r="B1375" s="1"/>
      <c r="C1375" s="1"/>
      <c r="D1375" s="1"/>
      <c r="E1375" s="1"/>
      <c r="F1375" s="2"/>
      <c r="G1375" s="2"/>
      <c r="H1375" s="20"/>
      <c r="I1375" s="22"/>
      <c r="J1375" s="1"/>
      <c r="K1375" s="1"/>
      <c r="L1375" s="12"/>
      <c r="M1375" s="1"/>
      <c r="N1375" s="1"/>
      <c r="O1375" s="1"/>
      <c r="P1375" s="1"/>
      <c r="Q1375" s="86"/>
      <c r="R1375" s="101"/>
      <c r="S1375" s="180"/>
    </row>
    <row r="1376" spans="1:19" s="3" customFormat="1" x14ac:dyDescent="0.2">
      <c r="A1376" s="1"/>
      <c r="B1376" s="1"/>
      <c r="C1376" s="1"/>
      <c r="D1376" s="1"/>
      <c r="E1376" s="1"/>
      <c r="F1376" s="2"/>
      <c r="G1376" s="2"/>
      <c r="H1376" s="20"/>
      <c r="I1376" s="22"/>
      <c r="J1376" s="1"/>
      <c r="K1376" s="1"/>
      <c r="L1376" s="12"/>
      <c r="M1376" s="1"/>
      <c r="N1376" s="1"/>
      <c r="O1376" s="1"/>
      <c r="P1376" s="1"/>
      <c r="Q1376" s="86"/>
      <c r="R1376" s="101"/>
      <c r="S1376" s="180"/>
    </row>
    <row r="1377" spans="1:19" s="3" customFormat="1" x14ac:dyDescent="0.2">
      <c r="A1377" s="1"/>
      <c r="B1377" s="1"/>
      <c r="C1377" s="1"/>
      <c r="D1377" s="1"/>
      <c r="E1377" s="1"/>
      <c r="F1377" s="2"/>
      <c r="G1377" s="2"/>
      <c r="H1377" s="20"/>
      <c r="I1377" s="22"/>
      <c r="J1377" s="1"/>
      <c r="K1377" s="1"/>
      <c r="L1377" s="12"/>
      <c r="M1377" s="1"/>
      <c r="N1377" s="1"/>
      <c r="O1377" s="1"/>
      <c r="P1377" s="1"/>
      <c r="Q1377" s="86"/>
      <c r="R1377" s="101"/>
      <c r="S1377" s="180"/>
    </row>
    <row r="1378" spans="1:19" s="3" customFormat="1" x14ac:dyDescent="0.2">
      <c r="A1378" s="1"/>
      <c r="B1378" s="1"/>
      <c r="C1378" s="1"/>
      <c r="D1378" s="1"/>
      <c r="E1378" s="1"/>
      <c r="F1378" s="2"/>
      <c r="G1378" s="2"/>
      <c r="H1378" s="20"/>
      <c r="I1378" s="22"/>
      <c r="J1378" s="1"/>
      <c r="K1378" s="1"/>
      <c r="L1378" s="12"/>
      <c r="M1378" s="1"/>
      <c r="N1378" s="1"/>
      <c r="O1378" s="1"/>
      <c r="P1378" s="1"/>
      <c r="Q1378" s="86"/>
      <c r="R1378" s="101"/>
      <c r="S1378" s="180"/>
    </row>
    <row r="1379" spans="1:19" s="3" customFormat="1" x14ac:dyDescent="0.2">
      <c r="A1379" s="1"/>
      <c r="B1379" s="1"/>
      <c r="C1379" s="1"/>
      <c r="D1379" s="1"/>
      <c r="E1379" s="1"/>
      <c r="F1379" s="2"/>
      <c r="G1379" s="2"/>
      <c r="H1379" s="20"/>
      <c r="I1379" s="22"/>
      <c r="J1379" s="1"/>
      <c r="K1379" s="1"/>
      <c r="L1379" s="12"/>
      <c r="M1379" s="1"/>
      <c r="N1379" s="1"/>
      <c r="O1379" s="1"/>
      <c r="P1379" s="1"/>
      <c r="Q1379" s="86"/>
      <c r="R1379" s="101"/>
      <c r="S1379" s="180"/>
    </row>
    <row r="1380" spans="1:19" s="3" customFormat="1" x14ac:dyDescent="0.2">
      <c r="A1380" s="1"/>
      <c r="B1380" s="1"/>
      <c r="C1380" s="1"/>
      <c r="D1380" s="1"/>
      <c r="E1380" s="1"/>
      <c r="F1380" s="2"/>
      <c r="G1380" s="2"/>
      <c r="H1380" s="20"/>
      <c r="I1380" s="22"/>
      <c r="J1380" s="1"/>
      <c r="K1380" s="1"/>
      <c r="L1380" s="12"/>
      <c r="M1380" s="1"/>
      <c r="N1380" s="1"/>
      <c r="O1380" s="1"/>
      <c r="P1380" s="1"/>
      <c r="Q1380" s="86"/>
      <c r="R1380" s="101"/>
      <c r="S1380" s="180"/>
    </row>
    <row r="1381" spans="1:19" s="3" customFormat="1" x14ac:dyDescent="0.2">
      <c r="A1381" s="1"/>
      <c r="B1381" s="1"/>
      <c r="C1381" s="1"/>
      <c r="D1381" s="1"/>
      <c r="E1381" s="1"/>
      <c r="F1381" s="2"/>
      <c r="G1381" s="2"/>
      <c r="H1381" s="20"/>
      <c r="I1381" s="22"/>
      <c r="J1381" s="1"/>
      <c r="K1381" s="1"/>
      <c r="L1381" s="12"/>
      <c r="M1381" s="1"/>
      <c r="N1381" s="1"/>
      <c r="O1381" s="1"/>
      <c r="P1381" s="1"/>
      <c r="Q1381" s="86"/>
      <c r="R1381" s="101"/>
      <c r="S1381" s="180"/>
    </row>
    <row r="1382" spans="1:19" s="3" customFormat="1" x14ac:dyDescent="0.2">
      <c r="A1382" s="1"/>
      <c r="B1382" s="1"/>
      <c r="C1382" s="1"/>
      <c r="D1382" s="1"/>
      <c r="E1382" s="1"/>
      <c r="F1382" s="2"/>
      <c r="G1382" s="2"/>
      <c r="H1382" s="20"/>
      <c r="I1382" s="22"/>
      <c r="J1382" s="1"/>
      <c r="K1382" s="1"/>
      <c r="L1382" s="12"/>
      <c r="M1382" s="1"/>
      <c r="N1382" s="1"/>
      <c r="O1382" s="1"/>
      <c r="P1382" s="1"/>
      <c r="Q1382" s="86"/>
      <c r="R1382" s="101"/>
      <c r="S1382" s="180"/>
    </row>
    <row r="1383" spans="1:19" s="3" customFormat="1" x14ac:dyDescent="0.2">
      <c r="A1383" s="1"/>
      <c r="B1383" s="1"/>
      <c r="C1383" s="1"/>
      <c r="D1383" s="1"/>
      <c r="E1383" s="1"/>
      <c r="F1383" s="2"/>
      <c r="G1383" s="2"/>
      <c r="H1383" s="20"/>
      <c r="I1383" s="22"/>
      <c r="J1383" s="1"/>
      <c r="K1383" s="1"/>
      <c r="L1383" s="12"/>
      <c r="M1383" s="1"/>
      <c r="N1383" s="1"/>
      <c r="O1383" s="1"/>
      <c r="P1383" s="1"/>
      <c r="Q1383" s="86"/>
      <c r="R1383" s="101"/>
      <c r="S1383" s="180"/>
    </row>
    <row r="1384" spans="1:19" s="3" customFormat="1" x14ac:dyDescent="0.2">
      <c r="A1384" s="1"/>
      <c r="B1384" s="1"/>
      <c r="C1384" s="1"/>
      <c r="D1384" s="1"/>
      <c r="E1384" s="1"/>
      <c r="F1384" s="2"/>
      <c r="G1384" s="2"/>
      <c r="H1384" s="20"/>
      <c r="I1384" s="22"/>
      <c r="J1384" s="1"/>
      <c r="K1384" s="1"/>
      <c r="L1384" s="12"/>
      <c r="M1384" s="1"/>
      <c r="N1384" s="1"/>
      <c r="O1384" s="1"/>
      <c r="P1384" s="1"/>
      <c r="Q1384" s="86"/>
      <c r="R1384" s="101"/>
      <c r="S1384" s="180"/>
    </row>
    <row r="1385" spans="1:19" s="3" customFormat="1" x14ac:dyDescent="0.2">
      <c r="A1385" s="1"/>
      <c r="B1385" s="1"/>
      <c r="C1385" s="1"/>
      <c r="D1385" s="1"/>
      <c r="E1385" s="1"/>
      <c r="F1385" s="2"/>
      <c r="G1385" s="2"/>
      <c r="H1385" s="20"/>
      <c r="I1385" s="22"/>
      <c r="J1385" s="1"/>
      <c r="K1385" s="1"/>
      <c r="L1385" s="12"/>
      <c r="M1385" s="1"/>
      <c r="N1385" s="1"/>
      <c r="O1385" s="1"/>
      <c r="P1385" s="1"/>
      <c r="Q1385" s="86"/>
      <c r="R1385" s="101"/>
      <c r="S1385" s="180"/>
    </row>
    <row r="1386" spans="1:19" s="3" customFormat="1" x14ac:dyDescent="0.2">
      <c r="A1386" s="1"/>
      <c r="B1386" s="1"/>
      <c r="C1386" s="1"/>
      <c r="D1386" s="1"/>
      <c r="E1386" s="1"/>
      <c r="F1386" s="2"/>
      <c r="G1386" s="2"/>
      <c r="H1386" s="20"/>
      <c r="I1386" s="22"/>
      <c r="J1386" s="1"/>
      <c r="K1386" s="1"/>
      <c r="L1386" s="12"/>
      <c r="M1386" s="1"/>
      <c r="N1386" s="1"/>
      <c r="O1386" s="1"/>
      <c r="P1386" s="1"/>
      <c r="Q1386" s="86"/>
      <c r="R1386" s="101"/>
      <c r="S1386" s="180"/>
    </row>
    <row r="1387" spans="1:19" s="3" customFormat="1" x14ac:dyDescent="0.2">
      <c r="A1387" s="1"/>
      <c r="B1387" s="1"/>
      <c r="C1387" s="1"/>
      <c r="D1387" s="1"/>
      <c r="E1387" s="1"/>
      <c r="F1387" s="2"/>
      <c r="G1387" s="2"/>
      <c r="H1387" s="20"/>
      <c r="I1387" s="22"/>
      <c r="J1387" s="1"/>
      <c r="K1387" s="1"/>
      <c r="L1387" s="12"/>
      <c r="M1387" s="1"/>
      <c r="N1387" s="1"/>
      <c r="O1387" s="1"/>
      <c r="P1387" s="1"/>
      <c r="Q1387" s="86"/>
      <c r="R1387" s="101"/>
      <c r="S1387" s="180"/>
    </row>
    <row r="1388" spans="1:19" s="3" customFormat="1" x14ac:dyDescent="0.2">
      <c r="A1388" s="1"/>
      <c r="B1388" s="1"/>
      <c r="C1388" s="1"/>
      <c r="D1388" s="1"/>
      <c r="E1388" s="1"/>
      <c r="F1388" s="2"/>
      <c r="G1388" s="2"/>
      <c r="H1388" s="20"/>
      <c r="I1388" s="22"/>
      <c r="J1388" s="1"/>
      <c r="K1388" s="1"/>
      <c r="L1388" s="12"/>
      <c r="M1388" s="1"/>
      <c r="N1388" s="1"/>
      <c r="O1388" s="1"/>
      <c r="P1388" s="1"/>
      <c r="Q1388" s="86"/>
      <c r="R1388" s="101"/>
      <c r="S1388" s="180"/>
    </row>
    <row r="1389" spans="1:19" s="3" customFormat="1" x14ac:dyDescent="0.2">
      <c r="A1389" s="1"/>
      <c r="B1389" s="1"/>
      <c r="C1389" s="1"/>
      <c r="D1389" s="1"/>
      <c r="E1389" s="1"/>
      <c r="F1389" s="2"/>
      <c r="G1389" s="2"/>
      <c r="H1389" s="20"/>
      <c r="I1389" s="22"/>
      <c r="J1389" s="1"/>
      <c r="K1389" s="1"/>
      <c r="L1389" s="12"/>
      <c r="M1389" s="1"/>
      <c r="N1389" s="1"/>
      <c r="O1389" s="1"/>
      <c r="P1389" s="1"/>
      <c r="Q1389" s="86"/>
      <c r="R1389" s="101"/>
      <c r="S1389" s="180"/>
    </row>
    <row r="1390" spans="1:19" s="3" customFormat="1" x14ac:dyDescent="0.2">
      <c r="A1390" s="1"/>
      <c r="B1390" s="1"/>
      <c r="C1390" s="1"/>
      <c r="D1390" s="1"/>
      <c r="E1390" s="1"/>
      <c r="F1390" s="2"/>
      <c r="G1390" s="2"/>
      <c r="H1390" s="20"/>
      <c r="I1390" s="22"/>
      <c r="J1390" s="1"/>
      <c r="K1390" s="1"/>
      <c r="L1390" s="12"/>
      <c r="M1390" s="1"/>
      <c r="N1390" s="1"/>
      <c r="O1390" s="1"/>
      <c r="P1390" s="1"/>
      <c r="Q1390" s="86"/>
      <c r="R1390" s="101"/>
      <c r="S1390" s="180"/>
    </row>
    <row r="1391" spans="1:19" s="3" customFormat="1" x14ac:dyDescent="0.2">
      <c r="A1391" s="1"/>
      <c r="B1391" s="1"/>
      <c r="C1391" s="1"/>
      <c r="D1391" s="1"/>
      <c r="E1391" s="1"/>
      <c r="F1391" s="2"/>
      <c r="G1391" s="2"/>
      <c r="H1391" s="20"/>
      <c r="I1391" s="22"/>
      <c r="J1391" s="1"/>
      <c r="K1391" s="1"/>
      <c r="L1391" s="12"/>
      <c r="M1391" s="1"/>
      <c r="N1391" s="1"/>
      <c r="O1391" s="1"/>
      <c r="P1391" s="1"/>
      <c r="Q1391" s="86"/>
      <c r="R1391" s="101"/>
      <c r="S1391" s="180"/>
    </row>
    <row r="1392" spans="1:19" s="3" customFormat="1" x14ac:dyDescent="0.2">
      <c r="A1392" s="1"/>
      <c r="B1392" s="1"/>
      <c r="C1392" s="1"/>
      <c r="D1392" s="1"/>
      <c r="E1392" s="1"/>
      <c r="F1392" s="2"/>
      <c r="G1392" s="2"/>
      <c r="H1392" s="20"/>
      <c r="I1392" s="22"/>
      <c r="J1392" s="1"/>
      <c r="K1392" s="1"/>
      <c r="L1392" s="12"/>
      <c r="M1392" s="1"/>
      <c r="N1392" s="1"/>
      <c r="O1392" s="1"/>
      <c r="P1392" s="1"/>
      <c r="Q1392" s="86"/>
      <c r="R1392" s="101"/>
      <c r="S1392" s="180"/>
    </row>
    <row r="1393" spans="1:19" s="3" customFormat="1" x14ac:dyDescent="0.2">
      <c r="A1393" s="1"/>
      <c r="B1393" s="1"/>
      <c r="C1393" s="1"/>
      <c r="D1393" s="1"/>
      <c r="E1393" s="1"/>
      <c r="F1393" s="2"/>
      <c r="G1393" s="2"/>
      <c r="H1393" s="20"/>
      <c r="I1393" s="22"/>
      <c r="J1393" s="1"/>
      <c r="K1393" s="1"/>
      <c r="L1393" s="12"/>
      <c r="M1393" s="1"/>
      <c r="N1393" s="1"/>
      <c r="O1393" s="1"/>
      <c r="P1393" s="1"/>
      <c r="Q1393" s="86"/>
      <c r="R1393" s="101"/>
      <c r="S1393" s="180"/>
    </row>
    <row r="1394" spans="1:19" s="3" customFormat="1" x14ac:dyDescent="0.2">
      <c r="A1394" s="1"/>
      <c r="B1394" s="1"/>
      <c r="C1394" s="1"/>
      <c r="D1394" s="1"/>
      <c r="E1394" s="1"/>
      <c r="F1394" s="2"/>
      <c r="G1394" s="2"/>
      <c r="H1394" s="20"/>
      <c r="I1394" s="22"/>
      <c r="J1394" s="1"/>
      <c r="K1394" s="1"/>
      <c r="L1394" s="12"/>
      <c r="M1394" s="1"/>
      <c r="N1394" s="1"/>
      <c r="O1394" s="1"/>
      <c r="P1394" s="1"/>
      <c r="Q1394" s="86"/>
      <c r="R1394" s="101"/>
      <c r="S1394" s="180"/>
    </row>
    <row r="1395" spans="1:19" s="3" customFormat="1" x14ac:dyDescent="0.2">
      <c r="A1395" s="1"/>
      <c r="B1395" s="1"/>
      <c r="C1395" s="1"/>
      <c r="D1395" s="1"/>
      <c r="E1395" s="1"/>
      <c r="F1395" s="2"/>
      <c r="G1395" s="2"/>
      <c r="H1395" s="20"/>
      <c r="I1395" s="22"/>
      <c r="J1395" s="1"/>
      <c r="K1395" s="1"/>
      <c r="L1395" s="12"/>
      <c r="M1395" s="1"/>
      <c r="N1395" s="1"/>
      <c r="O1395" s="1"/>
      <c r="P1395" s="1"/>
      <c r="Q1395" s="86"/>
      <c r="R1395" s="101"/>
      <c r="S1395" s="180"/>
    </row>
    <row r="1396" spans="1:19" s="3" customFormat="1" x14ac:dyDescent="0.2">
      <c r="A1396" s="1"/>
      <c r="B1396" s="1"/>
      <c r="C1396" s="1"/>
      <c r="D1396" s="1"/>
      <c r="E1396" s="1"/>
      <c r="F1396" s="2"/>
      <c r="G1396" s="2"/>
      <c r="H1396" s="20"/>
      <c r="I1396" s="22"/>
      <c r="J1396" s="1"/>
      <c r="K1396" s="1"/>
      <c r="L1396" s="12"/>
      <c r="M1396" s="1"/>
      <c r="N1396" s="1"/>
      <c r="O1396" s="1"/>
      <c r="P1396" s="1"/>
      <c r="Q1396" s="86"/>
      <c r="R1396" s="101"/>
      <c r="S1396" s="180"/>
    </row>
    <row r="1397" spans="1:19" s="3" customFormat="1" x14ac:dyDescent="0.2">
      <c r="A1397" s="1"/>
      <c r="B1397" s="1"/>
      <c r="C1397" s="1"/>
      <c r="D1397" s="1"/>
      <c r="E1397" s="1"/>
      <c r="F1397" s="2"/>
      <c r="G1397" s="2"/>
      <c r="H1397" s="20"/>
      <c r="I1397" s="22"/>
      <c r="J1397" s="1"/>
      <c r="K1397" s="1"/>
      <c r="L1397" s="12"/>
      <c r="M1397" s="1"/>
      <c r="N1397" s="1"/>
      <c r="O1397" s="1"/>
      <c r="P1397" s="1"/>
      <c r="Q1397" s="86"/>
      <c r="R1397" s="101"/>
      <c r="S1397" s="180"/>
    </row>
    <row r="1398" spans="1:19" s="3" customFormat="1" x14ac:dyDescent="0.2">
      <c r="A1398" s="1"/>
      <c r="B1398" s="1"/>
      <c r="C1398" s="1"/>
      <c r="D1398" s="1"/>
      <c r="E1398" s="1"/>
      <c r="F1398" s="2"/>
      <c r="G1398" s="2"/>
      <c r="H1398" s="20"/>
      <c r="I1398" s="22"/>
      <c r="J1398" s="1"/>
      <c r="K1398" s="1"/>
      <c r="L1398" s="12"/>
      <c r="M1398" s="1"/>
      <c r="N1398" s="1"/>
      <c r="O1398" s="1"/>
      <c r="P1398" s="1"/>
      <c r="Q1398" s="86"/>
      <c r="R1398" s="101"/>
      <c r="S1398" s="180"/>
    </row>
    <row r="1399" spans="1:19" s="3" customFormat="1" x14ac:dyDescent="0.2">
      <c r="A1399" s="1"/>
      <c r="B1399" s="1"/>
      <c r="C1399" s="1"/>
      <c r="D1399" s="1"/>
      <c r="E1399" s="1"/>
      <c r="F1399" s="2"/>
      <c r="G1399" s="2"/>
      <c r="H1399" s="20"/>
      <c r="I1399" s="22"/>
      <c r="J1399" s="1"/>
      <c r="K1399" s="1"/>
      <c r="L1399" s="12"/>
      <c r="M1399" s="1"/>
      <c r="N1399" s="1"/>
      <c r="O1399" s="1"/>
      <c r="P1399" s="1"/>
      <c r="Q1399" s="86"/>
      <c r="R1399" s="101"/>
      <c r="S1399" s="180"/>
    </row>
    <row r="1400" spans="1:19" s="3" customFormat="1" x14ac:dyDescent="0.2">
      <c r="A1400" s="1"/>
      <c r="B1400" s="1"/>
      <c r="C1400" s="1"/>
      <c r="D1400" s="1"/>
      <c r="E1400" s="1"/>
      <c r="F1400" s="2"/>
      <c r="G1400" s="2"/>
      <c r="H1400" s="20"/>
      <c r="I1400" s="22"/>
      <c r="J1400" s="1"/>
      <c r="K1400" s="1"/>
      <c r="L1400" s="12"/>
      <c r="M1400" s="1"/>
      <c r="N1400" s="1"/>
      <c r="O1400" s="1"/>
      <c r="P1400" s="1"/>
      <c r="Q1400" s="86"/>
      <c r="R1400" s="101"/>
      <c r="S1400" s="180"/>
    </row>
    <row r="1401" spans="1:19" s="3" customFormat="1" x14ac:dyDescent="0.2">
      <c r="A1401" s="1"/>
      <c r="B1401" s="1"/>
      <c r="C1401" s="1"/>
      <c r="D1401" s="1"/>
      <c r="E1401" s="1"/>
      <c r="F1401" s="2"/>
      <c r="G1401" s="2"/>
      <c r="H1401" s="20"/>
      <c r="I1401" s="22"/>
      <c r="J1401" s="1"/>
      <c r="K1401" s="1"/>
      <c r="L1401" s="12"/>
      <c r="M1401" s="1"/>
      <c r="N1401" s="1"/>
      <c r="O1401" s="1"/>
      <c r="P1401" s="1"/>
      <c r="Q1401" s="86"/>
      <c r="R1401" s="101"/>
      <c r="S1401" s="180"/>
    </row>
    <row r="1402" spans="1:19" s="3" customFormat="1" x14ac:dyDescent="0.2">
      <c r="A1402" s="1"/>
      <c r="B1402" s="1"/>
      <c r="C1402" s="1"/>
      <c r="D1402" s="1"/>
      <c r="E1402" s="1"/>
      <c r="F1402" s="2"/>
      <c r="G1402" s="2"/>
      <c r="H1402" s="20"/>
      <c r="I1402" s="22"/>
      <c r="J1402" s="1"/>
      <c r="K1402" s="1"/>
      <c r="L1402" s="12"/>
      <c r="M1402" s="1"/>
      <c r="N1402" s="1"/>
      <c r="O1402" s="1"/>
      <c r="P1402" s="1"/>
      <c r="Q1402" s="86"/>
      <c r="R1402" s="101"/>
      <c r="S1402" s="180"/>
    </row>
    <row r="1403" spans="1:19" s="3" customFormat="1" x14ac:dyDescent="0.2">
      <c r="A1403" s="1"/>
      <c r="B1403" s="1"/>
      <c r="C1403" s="1"/>
      <c r="D1403" s="1"/>
      <c r="E1403" s="1"/>
      <c r="F1403" s="2"/>
      <c r="G1403" s="2"/>
      <c r="H1403" s="20"/>
      <c r="I1403" s="22"/>
      <c r="J1403" s="1"/>
      <c r="K1403" s="1"/>
      <c r="L1403" s="12"/>
      <c r="M1403" s="1"/>
      <c r="N1403" s="1"/>
      <c r="O1403" s="1"/>
      <c r="P1403" s="1"/>
      <c r="Q1403" s="86"/>
      <c r="R1403" s="101"/>
      <c r="S1403" s="180"/>
    </row>
    <row r="1404" spans="1:19" s="3" customFormat="1" x14ac:dyDescent="0.2">
      <c r="A1404" s="1"/>
      <c r="B1404" s="1"/>
      <c r="C1404" s="1"/>
      <c r="D1404" s="1"/>
      <c r="E1404" s="1"/>
      <c r="F1404" s="2"/>
      <c r="G1404" s="2"/>
      <c r="H1404" s="20"/>
      <c r="I1404" s="22"/>
      <c r="J1404" s="1"/>
      <c r="K1404" s="1"/>
      <c r="L1404" s="12"/>
      <c r="M1404" s="1"/>
      <c r="N1404" s="1"/>
      <c r="O1404" s="1"/>
      <c r="P1404" s="1"/>
      <c r="Q1404" s="86"/>
      <c r="R1404" s="101"/>
      <c r="S1404" s="180"/>
    </row>
    <row r="1405" spans="1:19" s="3" customFormat="1" x14ac:dyDescent="0.2">
      <c r="A1405" s="1"/>
      <c r="B1405" s="1"/>
      <c r="C1405" s="1"/>
      <c r="D1405" s="1"/>
      <c r="E1405" s="1"/>
      <c r="F1405" s="2"/>
      <c r="G1405" s="2"/>
      <c r="H1405" s="20"/>
      <c r="I1405" s="22"/>
      <c r="J1405" s="1"/>
      <c r="K1405" s="1"/>
      <c r="L1405" s="12"/>
      <c r="M1405" s="1"/>
      <c r="N1405" s="1"/>
      <c r="O1405" s="1"/>
      <c r="P1405" s="1"/>
      <c r="Q1405" s="86"/>
      <c r="R1405" s="101"/>
      <c r="S1405" s="180"/>
    </row>
    <row r="1406" spans="1:19" s="3" customFormat="1" x14ac:dyDescent="0.2">
      <c r="A1406" s="1"/>
      <c r="B1406" s="1"/>
      <c r="C1406" s="1"/>
      <c r="D1406" s="1"/>
      <c r="E1406" s="1"/>
      <c r="F1406" s="2"/>
      <c r="G1406" s="2"/>
      <c r="H1406" s="20"/>
      <c r="I1406" s="22"/>
      <c r="J1406" s="1"/>
      <c r="K1406" s="1"/>
      <c r="L1406" s="12"/>
      <c r="M1406" s="1"/>
      <c r="N1406" s="1"/>
      <c r="O1406" s="1"/>
      <c r="P1406" s="1"/>
      <c r="Q1406" s="86"/>
      <c r="R1406" s="101"/>
      <c r="S1406" s="180"/>
    </row>
    <row r="1407" spans="1:19" s="3" customFormat="1" x14ac:dyDescent="0.2">
      <c r="A1407" s="1"/>
      <c r="B1407" s="1"/>
      <c r="C1407" s="1"/>
      <c r="D1407" s="1"/>
      <c r="E1407" s="1"/>
      <c r="F1407" s="2"/>
      <c r="G1407" s="2"/>
      <c r="H1407" s="20"/>
      <c r="I1407" s="22"/>
      <c r="J1407" s="1"/>
      <c r="K1407" s="1"/>
      <c r="L1407" s="12"/>
      <c r="M1407" s="1"/>
      <c r="N1407" s="1"/>
      <c r="O1407" s="1"/>
      <c r="P1407" s="1"/>
      <c r="Q1407" s="86"/>
      <c r="R1407" s="101"/>
      <c r="S1407" s="180"/>
    </row>
    <row r="1408" spans="1:19" s="3" customFormat="1" x14ac:dyDescent="0.2">
      <c r="A1408" s="1"/>
      <c r="B1408" s="1"/>
      <c r="C1408" s="1"/>
      <c r="D1408" s="1"/>
      <c r="E1408" s="1"/>
      <c r="F1408" s="2"/>
      <c r="G1408" s="2"/>
      <c r="H1408" s="20"/>
      <c r="I1408" s="22"/>
      <c r="J1408" s="1"/>
      <c r="K1408" s="1"/>
      <c r="L1408" s="12"/>
      <c r="M1408" s="1"/>
      <c r="N1408" s="1"/>
      <c r="O1408" s="1"/>
      <c r="P1408" s="1"/>
      <c r="Q1408" s="86"/>
      <c r="R1408" s="101"/>
      <c r="S1408" s="180"/>
    </row>
    <row r="1409" spans="1:19" s="3" customFormat="1" x14ac:dyDescent="0.2">
      <c r="A1409" s="1"/>
      <c r="B1409" s="1"/>
      <c r="C1409" s="1"/>
      <c r="D1409" s="1"/>
      <c r="E1409" s="1"/>
      <c r="F1409" s="2"/>
      <c r="G1409" s="2"/>
      <c r="H1409" s="20"/>
      <c r="I1409" s="22"/>
      <c r="J1409" s="1"/>
      <c r="K1409" s="1"/>
      <c r="L1409" s="12"/>
      <c r="M1409" s="1"/>
      <c r="N1409" s="1"/>
      <c r="O1409" s="1"/>
      <c r="P1409" s="1"/>
      <c r="Q1409" s="86"/>
      <c r="R1409" s="101"/>
      <c r="S1409" s="180"/>
    </row>
    <row r="1410" spans="1:19" s="3" customFormat="1" x14ac:dyDescent="0.2">
      <c r="A1410" s="1"/>
      <c r="B1410" s="1"/>
      <c r="C1410" s="1"/>
      <c r="D1410" s="1"/>
      <c r="E1410" s="1"/>
      <c r="F1410" s="2"/>
      <c r="G1410" s="2"/>
      <c r="H1410" s="20"/>
      <c r="I1410" s="22"/>
      <c r="J1410" s="1"/>
      <c r="K1410" s="1"/>
      <c r="L1410" s="12"/>
      <c r="M1410" s="1"/>
      <c r="N1410" s="1"/>
      <c r="O1410" s="1"/>
      <c r="P1410" s="1"/>
      <c r="Q1410" s="86"/>
      <c r="R1410" s="101"/>
      <c r="S1410" s="180"/>
    </row>
    <row r="1411" spans="1:19" s="3" customFormat="1" x14ac:dyDescent="0.2">
      <c r="A1411" s="1"/>
      <c r="B1411" s="1"/>
      <c r="C1411" s="1"/>
      <c r="D1411" s="1"/>
      <c r="E1411" s="1"/>
      <c r="F1411" s="2"/>
      <c r="G1411" s="2"/>
      <c r="H1411" s="20"/>
      <c r="I1411" s="22"/>
      <c r="J1411" s="1"/>
      <c r="K1411" s="1"/>
      <c r="L1411" s="12"/>
      <c r="M1411" s="1"/>
      <c r="N1411" s="1"/>
      <c r="O1411" s="1"/>
      <c r="P1411" s="1"/>
      <c r="Q1411" s="86"/>
      <c r="R1411" s="101"/>
      <c r="S1411" s="180"/>
    </row>
    <row r="1412" spans="1:19" s="3" customFormat="1" x14ac:dyDescent="0.2">
      <c r="A1412" s="1"/>
      <c r="B1412" s="1"/>
      <c r="C1412" s="1"/>
      <c r="D1412" s="1"/>
      <c r="E1412" s="1"/>
      <c r="F1412" s="2"/>
      <c r="G1412" s="2"/>
      <c r="H1412" s="20"/>
      <c r="I1412" s="22"/>
      <c r="J1412" s="1"/>
      <c r="K1412" s="1"/>
      <c r="L1412" s="12"/>
      <c r="M1412" s="1"/>
      <c r="N1412" s="1"/>
      <c r="O1412" s="1"/>
      <c r="P1412" s="1"/>
      <c r="Q1412" s="86"/>
      <c r="R1412" s="101"/>
      <c r="S1412" s="180"/>
    </row>
    <row r="1413" spans="1:19" s="3" customFormat="1" x14ac:dyDescent="0.2">
      <c r="A1413" s="1"/>
      <c r="B1413" s="1"/>
      <c r="C1413" s="1"/>
      <c r="D1413" s="1"/>
      <c r="E1413" s="1"/>
      <c r="F1413" s="2"/>
      <c r="G1413" s="2"/>
      <c r="H1413" s="20"/>
      <c r="I1413" s="22"/>
      <c r="J1413" s="1"/>
      <c r="K1413" s="1"/>
      <c r="L1413" s="12"/>
      <c r="M1413" s="1"/>
      <c r="N1413" s="1"/>
      <c r="O1413" s="1"/>
      <c r="P1413" s="1"/>
      <c r="Q1413" s="86"/>
      <c r="R1413" s="101"/>
      <c r="S1413" s="180"/>
    </row>
    <row r="1414" spans="1:19" s="3" customFormat="1" x14ac:dyDescent="0.2">
      <c r="A1414" s="1"/>
      <c r="B1414" s="1"/>
      <c r="C1414" s="1"/>
      <c r="D1414" s="1"/>
      <c r="E1414" s="1"/>
      <c r="F1414" s="2"/>
      <c r="G1414" s="2"/>
      <c r="H1414" s="20"/>
      <c r="I1414" s="22"/>
      <c r="J1414" s="1"/>
      <c r="K1414" s="1"/>
      <c r="L1414" s="12"/>
      <c r="M1414" s="1"/>
      <c r="N1414" s="1"/>
      <c r="O1414" s="1"/>
      <c r="P1414" s="1"/>
      <c r="Q1414" s="86"/>
      <c r="R1414" s="101"/>
      <c r="S1414" s="180"/>
    </row>
    <row r="1415" spans="1:19" s="3" customFormat="1" x14ac:dyDescent="0.2">
      <c r="A1415" s="1"/>
      <c r="B1415" s="1"/>
      <c r="C1415" s="1"/>
      <c r="D1415" s="1"/>
      <c r="E1415" s="1"/>
      <c r="F1415" s="2"/>
      <c r="G1415" s="2"/>
      <c r="H1415" s="20"/>
      <c r="I1415" s="22"/>
      <c r="J1415" s="1"/>
      <c r="K1415" s="1"/>
      <c r="L1415" s="12"/>
      <c r="M1415" s="1"/>
      <c r="N1415" s="1"/>
      <c r="O1415" s="1"/>
      <c r="P1415" s="1"/>
      <c r="Q1415" s="86"/>
      <c r="R1415" s="101"/>
      <c r="S1415" s="180"/>
    </row>
    <row r="1416" spans="1:19" s="3" customFormat="1" x14ac:dyDescent="0.2">
      <c r="A1416" s="1"/>
      <c r="B1416" s="1"/>
      <c r="C1416" s="1"/>
      <c r="D1416" s="1"/>
      <c r="E1416" s="1"/>
      <c r="F1416" s="2"/>
      <c r="G1416" s="2"/>
      <c r="H1416" s="20"/>
      <c r="I1416" s="22"/>
      <c r="J1416" s="1"/>
      <c r="K1416" s="1"/>
      <c r="L1416" s="12"/>
      <c r="M1416" s="1"/>
      <c r="N1416" s="1"/>
      <c r="O1416" s="1"/>
      <c r="P1416" s="1"/>
      <c r="Q1416" s="86"/>
      <c r="R1416" s="101"/>
      <c r="S1416" s="180"/>
    </row>
    <row r="1417" spans="1:19" s="3" customFormat="1" x14ac:dyDescent="0.2">
      <c r="A1417" s="1"/>
      <c r="B1417" s="1"/>
      <c r="C1417" s="1"/>
      <c r="D1417" s="1"/>
      <c r="E1417" s="1"/>
      <c r="F1417" s="2"/>
      <c r="G1417" s="2"/>
      <c r="H1417" s="20"/>
      <c r="I1417" s="22"/>
      <c r="J1417" s="1"/>
      <c r="K1417" s="1"/>
      <c r="L1417" s="12"/>
      <c r="M1417" s="1"/>
      <c r="N1417" s="1"/>
      <c r="O1417" s="1"/>
      <c r="P1417" s="1"/>
      <c r="Q1417" s="86"/>
      <c r="R1417" s="101"/>
      <c r="S1417" s="180"/>
    </row>
    <row r="1418" spans="1:19" s="3" customFormat="1" x14ac:dyDescent="0.2">
      <c r="A1418" s="1"/>
      <c r="B1418" s="1"/>
      <c r="C1418" s="1"/>
      <c r="D1418" s="1"/>
      <c r="E1418" s="1"/>
      <c r="F1418" s="2"/>
      <c r="G1418" s="2"/>
      <c r="H1418" s="20"/>
      <c r="I1418" s="22"/>
      <c r="J1418" s="1"/>
      <c r="K1418" s="1"/>
      <c r="L1418" s="12"/>
      <c r="M1418" s="1"/>
      <c r="N1418" s="1"/>
      <c r="O1418" s="1"/>
      <c r="P1418" s="1"/>
      <c r="Q1418" s="86"/>
      <c r="R1418" s="101"/>
      <c r="S1418" s="180"/>
    </row>
    <row r="1419" spans="1:19" s="3" customFormat="1" x14ac:dyDescent="0.2">
      <c r="A1419" s="1"/>
      <c r="B1419" s="1"/>
      <c r="C1419" s="1"/>
      <c r="D1419" s="1"/>
      <c r="E1419" s="1"/>
      <c r="F1419" s="2"/>
      <c r="G1419" s="2"/>
      <c r="H1419" s="20"/>
      <c r="I1419" s="22"/>
      <c r="J1419" s="1"/>
      <c r="K1419" s="1"/>
      <c r="L1419" s="12"/>
      <c r="M1419" s="1"/>
      <c r="N1419" s="1"/>
      <c r="O1419" s="1"/>
      <c r="P1419" s="1"/>
      <c r="Q1419" s="86"/>
      <c r="R1419" s="101"/>
      <c r="S1419" s="180"/>
    </row>
    <row r="1420" spans="1:19" s="3" customFormat="1" x14ac:dyDescent="0.2">
      <c r="A1420" s="1"/>
      <c r="B1420" s="1"/>
      <c r="C1420" s="1"/>
      <c r="D1420" s="1"/>
      <c r="E1420" s="1"/>
      <c r="F1420" s="2"/>
      <c r="G1420" s="2"/>
      <c r="H1420" s="20"/>
      <c r="I1420" s="22"/>
      <c r="J1420" s="1"/>
      <c r="K1420" s="1"/>
      <c r="L1420" s="12"/>
      <c r="M1420" s="1"/>
      <c r="N1420" s="1"/>
      <c r="O1420" s="1"/>
      <c r="P1420" s="1"/>
      <c r="Q1420" s="86"/>
      <c r="R1420" s="101"/>
      <c r="S1420" s="180"/>
    </row>
    <row r="1421" spans="1:19" s="3" customFormat="1" x14ac:dyDescent="0.2">
      <c r="A1421" s="1"/>
      <c r="B1421" s="1"/>
      <c r="C1421" s="1"/>
      <c r="D1421" s="1"/>
      <c r="E1421" s="1"/>
      <c r="F1421" s="2"/>
      <c r="G1421" s="2"/>
      <c r="H1421" s="20"/>
      <c r="I1421" s="22"/>
      <c r="J1421" s="1"/>
      <c r="K1421" s="1"/>
      <c r="L1421" s="12"/>
      <c r="M1421" s="1"/>
      <c r="N1421" s="1"/>
      <c r="O1421" s="1"/>
      <c r="P1421" s="1"/>
      <c r="Q1421" s="86"/>
      <c r="R1421" s="101"/>
      <c r="S1421" s="180"/>
    </row>
    <row r="1422" spans="1:19" s="3" customFormat="1" x14ac:dyDescent="0.2">
      <c r="A1422" s="1"/>
      <c r="B1422" s="1"/>
      <c r="C1422" s="1"/>
      <c r="D1422" s="1"/>
      <c r="E1422" s="1"/>
      <c r="F1422" s="2"/>
      <c r="G1422" s="2"/>
      <c r="H1422" s="20"/>
      <c r="I1422" s="22"/>
      <c r="J1422" s="1"/>
      <c r="K1422" s="1"/>
      <c r="L1422" s="12"/>
      <c r="M1422" s="1"/>
      <c r="N1422" s="1"/>
      <c r="O1422" s="1"/>
      <c r="P1422" s="1"/>
      <c r="Q1422" s="86"/>
      <c r="R1422" s="101"/>
      <c r="S1422" s="180"/>
    </row>
    <row r="1423" spans="1:19" s="3" customFormat="1" x14ac:dyDescent="0.2">
      <c r="A1423" s="1"/>
      <c r="B1423" s="1"/>
      <c r="C1423" s="1"/>
      <c r="D1423" s="1"/>
      <c r="E1423" s="1"/>
      <c r="F1423" s="2"/>
      <c r="G1423" s="2"/>
      <c r="H1423" s="20"/>
      <c r="I1423" s="22"/>
      <c r="J1423" s="1"/>
      <c r="K1423" s="1"/>
      <c r="L1423" s="12"/>
      <c r="M1423" s="1"/>
      <c r="N1423" s="1"/>
      <c r="O1423" s="1"/>
      <c r="P1423" s="1"/>
      <c r="Q1423" s="86"/>
      <c r="R1423" s="101"/>
      <c r="S1423" s="180"/>
    </row>
    <row r="1424" spans="1:19" s="3" customFormat="1" x14ac:dyDescent="0.2">
      <c r="A1424" s="1"/>
      <c r="B1424" s="1"/>
      <c r="C1424" s="1"/>
      <c r="D1424" s="1"/>
      <c r="E1424" s="1"/>
      <c r="F1424" s="2"/>
      <c r="G1424" s="2"/>
      <c r="H1424" s="20"/>
      <c r="I1424" s="22"/>
      <c r="J1424" s="1"/>
      <c r="K1424" s="1"/>
      <c r="L1424" s="12"/>
      <c r="M1424" s="1"/>
      <c r="N1424" s="1"/>
      <c r="O1424" s="1"/>
      <c r="P1424" s="1"/>
      <c r="Q1424" s="86"/>
      <c r="R1424" s="101"/>
      <c r="S1424" s="180"/>
    </row>
    <row r="1425" spans="1:19" s="3" customFormat="1" x14ac:dyDescent="0.2">
      <c r="A1425" s="1"/>
      <c r="B1425" s="1"/>
      <c r="C1425" s="1"/>
      <c r="D1425" s="1"/>
      <c r="E1425" s="1"/>
      <c r="F1425" s="2"/>
      <c r="G1425" s="2"/>
      <c r="H1425" s="20"/>
      <c r="I1425" s="22"/>
      <c r="J1425" s="1"/>
      <c r="K1425" s="1"/>
      <c r="L1425" s="12"/>
      <c r="M1425" s="1"/>
      <c r="N1425" s="1"/>
      <c r="O1425" s="1"/>
      <c r="P1425" s="1"/>
      <c r="Q1425" s="86"/>
      <c r="R1425" s="101"/>
      <c r="S1425" s="180"/>
    </row>
    <row r="1426" spans="1:19" s="3" customFormat="1" x14ac:dyDescent="0.2">
      <c r="A1426" s="1"/>
      <c r="B1426" s="1"/>
      <c r="C1426" s="1"/>
      <c r="D1426" s="1"/>
      <c r="E1426" s="1"/>
      <c r="F1426" s="2"/>
      <c r="G1426" s="2"/>
      <c r="H1426" s="20"/>
      <c r="I1426" s="22"/>
      <c r="J1426" s="1"/>
      <c r="K1426" s="1"/>
      <c r="L1426" s="12"/>
      <c r="M1426" s="1"/>
      <c r="N1426" s="1"/>
      <c r="O1426" s="1"/>
      <c r="P1426" s="1"/>
      <c r="Q1426" s="86"/>
      <c r="R1426" s="101"/>
      <c r="S1426" s="180"/>
    </row>
    <row r="1427" spans="1:19" s="3" customFormat="1" x14ac:dyDescent="0.2">
      <c r="A1427" s="1"/>
      <c r="B1427" s="1"/>
      <c r="C1427" s="1"/>
      <c r="D1427" s="1"/>
      <c r="E1427" s="1"/>
      <c r="F1427" s="2"/>
      <c r="G1427" s="2"/>
      <c r="H1427" s="20"/>
      <c r="I1427" s="22"/>
      <c r="J1427" s="1"/>
      <c r="K1427" s="1"/>
      <c r="L1427" s="12"/>
      <c r="M1427" s="1"/>
      <c r="N1427" s="1"/>
      <c r="O1427" s="1"/>
      <c r="P1427" s="1"/>
      <c r="Q1427" s="86"/>
      <c r="R1427" s="101"/>
      <c r="S1427" s="180"/>
    </row>
    <row r="1428" spans="1:19" s="3" customFormat="1" x14ac:dyDescent="0.2">
      <c r="A1428" s="1"/>
      <c r="B1428" s="1"/>
      <c r="C1428" s="1"/>
      <c r="D1428" s="1"/>
      <c r="E1428" s="1"/>
      <c r="F1428" s="2"/>
      <c r="G1428" s="2"/>
      <c r="H1428" s="20"/>
      <c r="I1428" s="22"/>
      <c r="J1428" s="1"/>
      <c r="K1428" s="1"/>
      <c r="L1428" s="12"/>
      <c r="M1428" s="1"/>
      <c r="N1428" s="1"/>
      <c r="O1428" s="1"/>
      <c r="P1428" s="1"/>
      <c r="Q1428" s="86"/>
      <c r="R1428" s="101"/>
      <c r="S1428" s="180"/>
    </row>
    <row r="1429" spans="1:19" s="3" customFormat="1" x14ac:dyDescent="0.2">
      <c r="A1429" s="1"/>
      <c r="B1429" s="1"/>
      <c r="C1429" s="1"/>
      <c r="D1429" s="1"/>
      <c r="E1429" s="1"/>
      <c r="F1429" s="2"/>
      <c r="G1429" s="2"/>
      <c r="H1429" s="20"/>
      <c r="I1429" s="22"/>
      <c r="J1429" s="1"/>
      <c r="K1429" s="1"/>
      <c r="L1429" s="12"/>
      <c r="M1429" s="1"/>
      <c r="N1429" s="1"/>
      <c r="O1429" s="1"/>
      <c r="P1429" s="1"/>
      <c r="Q1429" s="86"/>
      <c r="R1429" s="101"/>
      <c r="S1429" s="180"/>
    </row>
    <row r="1430" spans="1:19" s="3" customFormat="1" x14ac:dyDescent="0.2">
      <c r="A1430" s="1"/>
      <c r="B1430" s="1"/>
      <c r="C1430" s="1"/>
      <c r="D1430" s="1"/>
      <c r="E1430" s="1"/>
      <c r="F1430" s="2"/>
      <c r="G1430" s="2"/>
      <c r="H1430" s="20"/>
      <c r="I1430" s="22"/>
      <c r="J1430" s="1"/>
      <c r="K1430" s="1"/>
      <c r="L1430" s="12"/>
      <c r="M1430" s="1"/>
      <c r="N1430" s="1"/>
      <c r="O1430" s="1"/>
      <c r="P1430" s="1"/>
      <c r="Q1430" s="86"/>
      <c r="R1430" s="101"/>
      <c r="S1430" s="180"/>
    </row>
    <row r="1431" spans="1:19" s="3" customFormat="1" x14ac:dyDescent="0.2">
      <c r="A1431" s="1"/>
      <c r="B1431" s="1"/>
      <c r="C1431" s="1"/>
      <c r="D1431" s="1"/>
      <c r="E1431" s="1"/>
      <c r="F1431" s="2"/>
      <c r="G1431" s="2"/>
      <c r="H1431" s="20"/>
      <c r="I1431" s="22"/>
      <c r="J1431" s="1"/>
      <c r="K1431" s="1"/>
      <c r="L1431" s="12"/>
      <c r="M1431" s="1"/>
      <c r="N1431" s="1"/>
      <c r="O1431" s="1"/>
      <c r="P1431" s="1"/>
      <c r="Q1431" s="86"/>
      <c r="R1431" s="101"/>
      <c r="S1431" s="180"/>
    </row>
    <row r="1432" spans="1:19" s="3" customFormat="1" x14ac:dyDescent="0.2">
      <c r="A1432" s="1"/>
      <c r="B1432" s="1"/>
      <c r="C1432" s="1"/>
      <c r="D1432" s="1"/>
      <c r="E1432" s="1"/>
      <c r="F1432" s="2"/>
      <c r="G1432" s="2"/>
      <c r="H1432" s="20"/>
      <c r="I1432" s="22"/>
      <c r="J1432" s="1"/>
      <c r="K1432" s="1"/>
      <c r="L1432" s="12"/>
      <c r="M1432" s="1"/>
      <c r="N1432" s="1"/>
      <c r="O1432" s="1"/>
      <c r="P1432" s="1"/>
      <c r="Q1432" s="86"/>
      <c r="R1432" s="101"/>
      <c r="S1432" s="180"/>
    </row>
    <row r="1433" spans="1:19" s="3" customFormat="1" x14ac:dyDescent="0.2">
      <c r="A1433" s="1"/>
      <c r="B1433" s="1"/>
      <c r="C1433" s="1"/>
      <c r="D1433" s="1"/>
      <c r="E1433" s="1"/>
      <c r="F1433" s="2"/>
      <c r="G1433" s="2"/>
      <c r="H1433" s="20"/>
      <c r="I1433" s="22"/>
      <c r="J1433" s="1"/>
      <c r="K1433" s="1"/>
      <c r="L1433" s="12"/>
      <c r="M1433" s="1"/>
      <c r="N1433" s="1"/>
      <c r="O1433" s="1"/>
      <c r="P1433" s="1"/>
      <c r="Q1433" s="86"/>
      <c r="R1433" s="101"/>
      <c r="S1433" s="180"/>
    </row>
    <row r="1434" spans="1:19" s="3" customFormat="1" x14ac:dyDescent="0.2">
      <c r="A1434" s="1"/>
      <c r="B1434" s="1"/>
      <c r="C1434" s="1"/>
      <c r="D1434" s="1"/>
      <c r="E1434" s="1"/>
      <c r="F1434" s="2"/>
      <c r="G1434" s="2"/>
      <c r="H1434" s="20"/>
      <c r="I1434" s="22"/>
      <c r="J1434" s="1"/>
      <c r="K1434" s="1"/>
      <c r="L1434" s="12"/>
      <c r="M1434" s="1"/>
      <c r="N1434" s="1"/>
      <c r="O1434" s="1"/>
      <c r="P1434" s="1"/>
      <c r="Q1434" s="86"/>
      <c r="R1434" s="101"/>
      <c r="S1434" s="180"/>
    </row>
    <row r="1435" spans="1:19" s="3" customFormat="1" x14ac:dyDescent="0.2">
      <c r="A1435" s="1"/>
      <c r="B1435" s="1"/>
      <c r="C1435" s="1"/>
      <c r="D1435" s="1"/>
      <c r="E1435" s="1"/>
      <c r="F1435" s="2"/>
      <c r="G1435" s="2"/>
      <c r="H1435" s="20"/>
      <c r="I1435" s="22"/>
      <c r="J1435" s="1"/>
      <c r="K1435" s="1"/>
      <c r="L1435" s="12"/>
      <c r="M1435" s="1"/>
      <c r="N1435" s="1"/>
      <c r="O1435" s="1"/>
      <c r="P1435" s="1"/>
      <c r="Q1435" s="86"/>
      <c r="R1435" s="101"/>
      <c r="S1435" s="180"/>
    </row>
    <row r="1436" spans="1:19" s="3" customFormat="1" x14ac:dyDescent="0.2">
      <c r="A1436" s="1"/>
      <c r="B1436" s="1"/>
      <c r="C1436" s="1"/>
      <c r="D1436" s="1"/>
      <c r="E1436" s="1"/>
      <c r="F1436" s="2"/>
      <c r="G1436" s="2"/>
      <c r="H1436" s="20"/>
      <c r="I1436" s="22"/>
      <c r="J1436" s="1"/>
      <c r="K1436" s="1"/>
      <c r="L1436" s="12"/>
      <c r="M1436" s="1"/>
      <c r="N1436" s="1"/>
      <c r="O1436" s="1"/>
      <c r="P1436" s="1"/>
      <c r="Q1436" s="86"/>
      <c r="R1436" s="101"/>
      <c r="S1436" s="180"/>
    </row>
    <row r="1437" spans="1:19" s="3" customFormat="1" x14ac:dyDescent="0.2">
      <c r="A1437" s="1"/>
      <c r="B1437" s="1"/>
      <c r="C1437" s="1"/>
      <c r="D1437" s="1"/>
      <c r="E1437" s="1"/>
      <c r="F1437" s="2"/>
      <c r="G1437" s="2"/>
      <c r="H1437" s="20"/>
      <c r="I1437" s="22"/>
      <c r="J1437" s="1"/>
      <c r="K1437" s="1"/>
      <c r="L1437" s="12"/>
      <c r="M1437" s="1"/>
      <c r="N1437" s="1"/>
      <c r="O1437" s="1"/>
      <c r="P1437" s="1"/>
      <c r="Q1437" s="86"/>
      <c r="R1437" s="101"/>
      <c r="S1437" s="180"/>
    </row>
    <row r="1438" spans="1:19" s="3" customFormat="1" x14ac:dyDescent="0.2">
      <c r="A1438" s="1"/>
      <c r="B1438" s="1"/>
      <c r="C1438" s="1"/>
      <c r="D1438" s="1"/>
      <c r="E1438" s="1"/>
      <c r="F1438" s="2"/>
      <c r="G1438" s="2"/>
      <c r="H1438" s="20"/>
      <c r="I1438" s="22"/>
      <c r="J1438" s="1"/>
      <c r="K1438" s="1"/>
      <c r="L1438" s="12"/>
      <c r="M1438" s="1"/>
      <c r="N1438" s="1"/>
      <c r="O1438" s="1"/>
      <c r="P1438" s="1"/>
      <c r="Q1438" s="86"/>
      <c r="R1438" s="101"/>
      <c r="S1438" s="180"/>
    </row>
    <row r="1439" spans="1:19" s="3" customFormat="1" x14ac:dyDescent="0.2">
      <c r="A1439" s="1"/>
      <c r="B1439" s="1"/>
      <c r="C1439" s="1"/>
      <c r="D1439" s="1"/>
      <c r="E1439" s="1"/>
      <c r="F1439" s="2"/>
      <c r="G1439" s="2"/>
      <c r="H1439" s="20"/>
      <c r="I1439" s="22"/>
      <c r="J1439" s="1"/>
      <c r="K1439" s="1"/>
      <c r="L1439" s="12"/>
      <c r="M1439" s="1"/>
      <c r="N1439" s="1"/>
      <c r="O1439" s="1"/>
      <c r="P1439" s="1"/>
      <c r="Q1439" s="86"/>
      <c r="R1439" s="101"/>
      <c r="S1439" s="180"/>
    </row>
    <row r="1440" spans="1:19" s="3" customFormat="1" x14ac:dyDescent="0.2">
      <c r="A1440" s="1"/>
      <c r="B1440" s="1"/>
      <c r="C1440" s="1"/>
      <c r="D1440" s="1"/>
      <c r="E1440" s="1"/>
      <c r="F1440" s="2"/>
      <c r="G1440" s="2"/>
      <c r="H1440" s="20"/>
      <c r="I1440" s="22"/>
      <c r="J1440" s="1"/>
      <c r="K1440" s="1"/>
      <c r="L1440" s="12"/>
      <c r="M1440" s="1"/>
      <c r="N1440" s="1"/>
      <c r="O1440" s="1"/>
      <c r="P1440" s="1"/>
      <c r="Q1440" s="86"/>
      <c r="R1440" s="101"/>
      <c r="S1440" s="180"/>
    </row>
    <row r="1441" spans="1:19" s="3" customFormat="1" x14ac:dyDescent="0.2">
      <c r="A1441" s="1"/>
      <c r="B1441" s="1"/>
      <c r="C1441" s="1"/>
      <c r="D1441" s="1"/>
      <c r="E1441" s="1"/>
      <c r="F1441" s="2"/>
      <c r="G1441" s="2"/>
      <c r="H1441" s="20"/>
      <c r="I1441" s="22"/>
      <c r="J1441" s="1"/>
      <c r="K1441" s="1"/>
      <c r="L1441" s="12"/>
      <c r="M1441" s="1"/>
      <c r="N1441" s="1"/>
      <c r="O1441" s="1"/>
      <c r="P1441" s="1"/>
      <c r="Q1441" s="86"/>
      <c r="R1441" s="101"/>
      <c r="S1441" s="180"/>
    </row>
    <row r="1442" spans="1:19" s="3" customFormat="1" x14ac:dyDescent="0.2">
      <c r="A1442" s="1"/>
      <c r="B1442" s="1"/>
      <c r="C1442" s="1"/>
      <c r="D1442" s="1"/>
      <c r="E1442" s="1"/>
      <c r="F1442" s="2"/>
      <c r="G1442" s="2"/>
      <c r="H1442" s="20"/>
      <c r="I1442" s="22"/>
      <c r="J1442" s="1"/>
      <c r="K1442" s="1"/>
      <c r="L1442" s="12"/>
      <c r="M1442" s="1"/>
      <c r="N1442" s="1"/>
      <c r="O1442" s="1"/>
      <c r="P1442" s="1"/>
      <c r="Q1442" s="86"/>
      <c r="R1442" s="101"/>
      <c r="S1442" s="180"/>
    </row>
    <row r="1443" spans="1:19" s="3" customFormat="1" x14ac:dyDescent="0.2">
      <c r="A1443" s="1"/>
      <c r="B1443" s="1"/>
      <c r="C1443" s="1"/>
      <c r="D1443" s="1"/>
      <c r="E1443" s="1"/>
      <c r="F1443" s="2"/>
      <c r="G1443" s="2"/>
      <c r="H1443" s="20"/>
      <c r="I1443" s="22"/>
      <c r="J1443" s="1"/>
      <c r="K1443" s="1"/>
      <c r="L1443" s="12"/>
      <c r="M1443" s="1"/>
      <c r="N1443" s="1"/>
      <c r="O1443" s="1"/>
      <c r="P1443" s="1"/>
      <c r="Q1443" s="86"/>
      <c r="R1443" s="101"/>
      <c r="S1443" s="180"/>
    </row>
    <row r="1444" spans="1:19" s="3" customFormat="1" x14ac:dyDescent="0.2">
      <c r="A1444" s="1"/>
      <c r="B1444" s="1"/>
      <c r="C1444" s="1"/>
      <c r="D1444" s="1"/>
      <c r="E1444" s="1"/>
      <c r="F1444" s="2"/>
      <c r="G1444" s="2"/>
      <c r="H1444" s="20"/>
      <c r="I1444" s="22"/>
      <c r="J1444" s="1"/>
      <c r="K1444" s="1"/>
      <c r="L1444" s="12"/>
      <c r="M1444" s="1"/>
      <c r="N1444" s="1"/>
      <c r="O1444" s="1"/>
      <c r="P1444" s="1"/>
      <c r="Q1444" s="86"/>
      <c r="R1444" s="101"/>
      <c r="S1444" s="180"/>
    </row>
    <row r="1445" spans="1:19" s="3" customFormat="1" x14ac:dyDescent="0.2">
      <c r="A1445" s="1"/>
      <c r="B1445" s="1"/>
      <c r="C1445" s="1"/>
      <c r="D1445" s="1"/>
      <c r="E1445" s="1"/>
      <c r="F1445" s="2"/>
      <c r="G1445" s="2"/>
      <c r="H1445" s="20"/>
      <c r="I1445" s="22"/>
      <c r="J1445" s="1"/>
      <c r="K1445" s="1"/>
      <c r="L1445" s="12"/>
      <c r="M1445" s="1"/>
      <c r="N1445" s="1"/>
      <c r="O1445" s="1"/>
      <c r="P1445" s="1"/>
      <c r="Q1445" s="86"/>
      <c r="R1445" s="101"/>
      <c r="S1445" s="180"/>
    </row>
    <row r="1446" spans="1:19" s="3" customFormat="1" x14ac:dyDescent="0.2">
      <c r="A1446" s="1"/>
      <c r="B1446" s="1"/>
      <c r="C1446" s="1"/>
      <c r="D1446" s="1"/>
      <c r="E1446" s="1"/>
      <c r="F1446" s="2"/>
      <c r="G1446" s="2"/>
      <c r="H1446" s="20"/>
      <c r="I1446" s="22"/>
      <c r="J1446" s="1"/>
      <c r="K1446" s="1"/>
      <c r="L1446" s="12"/>
      <c r="M1446" s="1"/>
      <c r="N1446" s="1"/>
      <c r="O1446" s="1"/>
      <c r="P1446" s="1"/>
      <c r="Q1446" s="86"/>
      <c r="R1446" s="101"/>
      <c r="S1446" s="180"/>
    </row>
    <row r="1447" spans="1:19" s="3" customFormat="1" x14ac:dyDescent="0.2">
      <c r="A1447" s="1"/>
      <c r="B1447" s="1"/>
      <c r="C1447" s="1"/>
      <c r="D1447" s="1"/>
      <c r="E1447" s="1"/>
      <c r="F1447" s="2"/>
      <c r="G1447" s="2"/>
      <c r="H1447" s="20"/>
      <c r="I1447" s="22"/>
      <c r="J1447" s="1"/>
      <c r="K1447" s="1"/>
      <c r="L1447" s="12"/>
      <c r="M1447" s="1"/>
      <c r="N1447" s="1"/>
      <c r="O1447" s="1"/>
      <c r="P1447" s="1"/>
      <c r="Q1447" s="86"/>
      <c r="R1447" s="101"/>
      <c r="S1447" s="180"/>
    </row>
    <row r="1448" spans="1:19" s="3" customFormat="1" x14ac:dyDescent="0.2">
      <c r="A1448" s="1"/>
      <c r="B1448" s="1"/>
      <c r="C1448" s="1"/>
      <c r="D1448" s="1"/>
      <c r="E1448" s="1"/>
      <c r="F1448" s="2"/>
      <c r="G1448" s="2"/>
      <c r="H1448" s="20"/>
      <c r="I1448" s="22"/>
      <c r="J1448" s="1"/>
      <c r="K1448" s="1"/>
      <c r="L1448" s="12"/>
      <c r="M1448" s="1"/>
      <c r="N1448" s="1"/>
      <c r="O1448" s="1"/>
      <c r="P1448" s="1"/>
      <c r="Q1448" s="86"/>
      <c r="R1448" s="101"/>
      <c r="S1448" s="180"/>
    </row>
    <row r="1449" spans="1:19" s="3" customFormat="1" x14ac:dyDescent="0.2">
      <c r="A1449" s="1"/>
      <c r="B1449" s="1"/>
      <c r="C1449" s="1"/>
      <c r="D1449" s="1"/>
      <c r="E1449" s="1"/>
      <c r="F1449" s="2"/>
      <c r="G1449" s="2"/>
      <c r="H1449" s="24"/>
      <c r="I1449" s="22"/>
      <c r="J1449" s="1"/>
      <c r="K1449" s="1"/>
      <c r="L1449" s="12"/>
      <c r="M1449" s="1"/>
      <c r="N1449" s="1"/>
      <c r="O1449" s="1"/>
      <c r="P1449" s="1"/>
      <c r="Q1449" s="86"/>
      <c r="R1449" s="101"/>
      <c r="S1449" s="180"/>
    </row>
    <row r="1450" spans="1:19" s="3" customFormat="1" x14ac:dyDescent="0.2">
      <c r="A1450" s="1"/>
      <c r="B1450" s="1"/>
      <c r="C1450" s="1"/>
      <c r="D1450" s="1"/>
      <c r="E1450" s="1"/>
      <c r="F1450" s="2"/>
      <c r="G1450" s="2"/>
      <c r="H1450" s="20"/>
      <c r="I1450" s="22"/>
      <c r="J1450" s="1"/>
      <c r="K1450" s="1"/>
      <c r="L1450" s="12"/>
      <c r="M1450" s="1"/>
      <c r="N1450" s="1"/>
      <c r="O1450" s="1"/>
      <c r="P1450" s="1"/>
      <c r="Q1450" s="86"/>
      <c r="R1450" s="101"/>
      <c r="S1450" s="180"/>
    </row>
    <row r="1451" spans="1:19" s="3" customFormat="1" x14ac:dyDescent="0.2">
      <c r="A1451" s="1"/>
      <c r="B1451" s="1"/>
      <c r="C1451" s="1"/>
      <c r="D1451" s="1"/>
      <c r="E1451" s="1"/>
      <c r="F1451" s="2"/>
      <c r="G1451" s="2"/>
      <c r="H1451" s="20"/>
      <c r="I1451" s="22"/>
      <c r="J1451" s="1"/>
      <c r="K1451" s="1"/>
      <c r="L1451" s="12"/>
      <c r="M1451" s="1"/>
      <c r="N1451" s="1"/>
      <c r="O1451" s="1"/>
      <c r="P1451" s="1"/>
      <c r="Q1451" s="86"/>
      <c r="R1451" s="101"/>
      <c r="S1451" s="180"/>
    </row>
    <row r="1452" spans="1:19" s="3" customFormat="1" x14ac:dyDescent="0.2">
      <c r="A1452" s="1"/>
      <c r="B1452" s="1"/>
      <c r="C1452" s="1"/>
      <c r="D1452" s="1"/>
      <c r="E1452" s="1"/>
      <c r="F1452" s="2"/>
      <c r="G1452" s="2"/>
      <c r="H1452" s="20"/>
      <c r="I1452" s="22"/>
      <c r="J1452" s="1"/>
      <c r="K1452" s="1"/>
      <c r="L1452" s="12"/>
      <c r="M1452" s="1"/>
      <c r="N1452" s="1"/>
      <c r="O1452" s="1"/>
      <c r="P1452" s="1"/>
      <c r="Q1452" s="86"/>
      <c r="R1452" s="101"/>
      <c r="S1452" s="180"/>
    </row>
    <row r="1453" spans="1:19" s="3" customFormat="1" x14ac:dyDescent="0.2">
      <c r="A1453" s="1"/>
      <c r="B1453" s="1"/>
      <c r="C1453" s="1"/>
      <c r="D1453" s="1"/>
      <c r="E1453" s="1"/>
      <c r="F1453" s="2"/>
      <c r="G1453" s="2"/>
      <c r="H1453" s="20"/>
      <c r="I1453" s="22"/>
      <c r="J1453" s="1"/>
      <c r="K1453" s="1"/>
      <c r="L1453" s="12"/>
      <c r="M1453" s="1"/>
      <c r="N1453" s="1"/>
      <c r="O1453" s="1"/>
      <c r="P1453" s="1"/>
      <c r="Q1453" s="86"/>
      <c r="R1453" s="101"/>
      <c r="S1453" s="180"/>
    </row>
    <row r="1454" spans="1:19" s="3" customFormat="1" x14ac:dyDescent="0.2">
      <c r="A1454" s="1"/>
      <c r="B1454" s="1"/>
      <c r="C1454" s="1"/>
      <c r="D1454" s="1"/>
      <c r="E1454" s="1"/>
      <c r="F1454" s="2"/>
      <c r="G1454" s="2"/>
      <c r="H1454" s="20"/>
      <c r="I1454" s="22"/>
      <c r="J1454" s="1"/>
      <c r="K1454" s="1"/>
      <c r="L1454" s="12"/>
      <c r="M1454" s="1"/>
      <c r="N1454" s="1"/>
      <c r="O1454" s="1"/>
      <c r="P1454" s="1"/>
      <c r="Q1454" s="86"/>
      <c r="R1454" s="101"/>
      <c r="S1454" s="180"/>
    </row>
    <row r="1455" spans="1:19" s="3" customFormat="1" x14ac:dyDescent="0.2">
      <c r="A1455" s="1"/>
      <c r="B1455" s="1"/>
      <c r="C1455" s="1"/>
      <c r="D1455" s="1"/>
      <c r="E1455" s="1"/>
      <c r="F1455" s="2"/>
      <c r="G1455" s="2"/>
      <c r="H1455" s="20"/>
      <c r="I1455" s="22"/>
      <c r="J1455" s="1"/>
      <c r="K1455" s="1"/>
      <c r="L1455" s="12"/>
      <c r="M1455" s="1"/>
      <c r="N1455" s="1"/>
      <c r="O1455" s="1"/>
      <c r="P1455" s="1"/>
      <c r="Q1455" s="86"/>
      <c r="R1455" s="101"/>
      <c r="S1455" s="180"/>
    </row>
    <row r="1456" spans="1:19" s="3" customFormat="1" x14ac:dyDescent="0.2">
      <c r="A1456" s="1"/>
      <c r="B1456" s="1"/>
      <c r="C1456" s="1"/>
      <c r="D1456" s="1"/>
      <c r="E1456" s="1"/>
      <c r="F1456" s="2"/>
      <c r="G1456" s="2"/>
      <c r="H1456" s="20"/>
      <c r="I1456" s="22"/>
      <c r="J1456" s="1"/>
      <c r="K1456" s="1"/>
      <c r="L1456" s="12"/>
      <c r="M1456" s="1"/>
      <c r="N1456" s="1"/>
      <c r="O1456" s="1"/>
      <c r="P1456" s="1"/>
      <c r="Q1456" s="86"/>
      <c r="R1456" s="101"/>
      <c r="S1456" s="180"/>
    </row>
    <row r="1457" spans="1:19" s="3" customFormat="1" x14ac:dyDescent="0.2">
      <c r="A1457" s="1"/>
      <c r="B1457" s="1"/>
      <c r="C1457" s="1"/>
      <c r="D1457" s="1"/>
      <c r="E1457" s="1"/>
      <c r="F1457" s="2"/>
      <c r="G1457" s="2"/>
      <c r="H1457" s="20"/>
      <c r="I1457" s="22"/>
      <c r="J1457" s="1"/>
      <c r="K1457" s="1"/>
      <c r="L1457" s="12"/>
      <c r="M1457" s="1"/>
      <c r="N1457" s="1"/>
      <c r="O1457" s="1"/>
      <c r="P1457" s="1"/>
      <c r="Q1457" s="86"/>
      <c r="R1457" s="101"/>
      <c r="S1457" s="180"/>
    </row>
    <row r="1458" spans="1:19" s="3" customFormat="1" x14ac:dyDescent="0.2">
      <c r="A1458" s="1"/>
      <c r="B1458" s="1"/>
      <c r="C1458" s="1"/>
      <c r="D1458" s="1"/>
      <c r="E1458" s="1"/>
      <c r="F1458" s="2"/>
      <c r="G1458" s="2"/>
      <c r="H1458" s="20"/>
      <c r="I1458" s="22"/>
      <c r="J1458" s="1"/>
      <c r="K1458" s="1"/>
      <c r="L1458" s="12"/>
      <c r="M1458" s="1"/>
      <c r="N1458" s="1"/>
      <c r="O1458" s="1"/>
      <c r="P1458" s="1"/>
      <c r="Q1458" s="86"/>
      <c r="R1458" s="101"/>
      <c r="S1458" s="180"/>
    </row>
    <row r="1459" spans="1:19" s="3" customFormat="1" x14ac:dyDescent="0.2">
      <c r="A1459" s="1"/>
      <c r="B1459" s="1"/>
      <c r="C1459" s="1"/>
      <c r="D1459" s="1"/>
      <c r="E1459" s="1"/>
      <c r="F1459" s="2"/>
      <c r="G1459" s="2"/>
      <c r="H1459" s="20"/>
      <c r="I1459" s="22"/>
      <c r="J1459" s="1"/>
      <c r="K1459" s="1"/>
      <c r="L1459" s="12"/>
      <c r="M1459" s="1"/>
      <c r="N1459" s="1"/>
      <c r="O1459" s="1"/>
      <c r="P1459" s="1"/>
      <c r="Q1459" s="86"/>
      <c r="R1459" s="101"/>
      <c r="S1459" s="180"/>
    </row>
    <row r="1460" spans="1:19" s="3" customFormat="1" x14ac:dyDescent="0.2">
      <c r="A1460" s="1"/>
      <c r="B1460" s="1"/>
      <c r="C1460" s="1"/>
      <c r="D1460" s="1"/>
      <c r="E1460" s="1"/>
      <c r="F1460" s="2"/>
      <c r="G1460" s="2"/>
      <c r="H1460" s="20"/>
      <c r="I1460" s="22"/>
      <c r="J1460" s="1"/>
      <c r="K1460" s="1"/>
      <c r="L1460" s="12"/>
      <c r="M1460" s="1"/>
      <c r="N1460" s="1"/>
      <c r="O1460" s="1"/>
      <c r="P1460" s="1"/>
      <c r="Q1460" s="86"/>
      <c r="R1460" s="101"/>
      <c r="S1460" s="180"/>
    </row>
    <row r="1461" spans="1:19" s="3" customFormat="1" x14ac:dyDescent="0.2">
      <c r="A1461" s="1"/>
      <c r="B1461" s="1"/>
      <c r="C1461" s="1"/>
      <c r="D1461" s="1"/>
      <c r="E1461" s="1"/>
      <c r="F1461" s="2"/>
      <c r="G1461" s="2"/>
      <c r="H1461" s="20"/>
      <c r="I1461" s="22"/>
      <c r="J1461" s="1"/>
      <c r="K1461" s="1"/>
      <c r="L1461" s="12"/>
      <c r="M1461" s="1"/>
      <c r="N1461" s="1"/>
      <c r="O1461" s="1"/>
      <c r="P1461" s="1"/>
      <c r="Q1461" s="86"/>
      <c r="R1461" s="101"/>
      <c r="S1461" s="180"/>
    </row>
    <row r="1462" spans="1:19" s="3" customFormat="1" x14ac:dyDescent="0.2">
      <c r="A1462" s="1"/>
      <c r="B1462" s="1"/>
      <c r="C1462" s="1"/>
      <c r="D1462" s="1"/>
      <c r="E1462" s="1"/>
      <c r="F1462" s="2"/>
      <c r="G1462" s="2"/>
      <c r="H1462" s="20"/>
      <c r="I1462" s="22"/>
      <c r="J1462" s="1"/>
      <c r="K1462" s="1"/>
      <c r="L1462" s="12"/>
      <c r="M1462" s="1"/>
      <c r="N1462" s="1"/>
      <c r="O1462" s="1"/>
      <c r="P1462" s="1"/>
      <c r="Q1462" s="86"/>
      <c r="R1462" s="101"/>
      <c r="S1462" s="180"/>
    </row>
    <row r="1463" spans="1:19" s="3" customFormat="1" x14ac:dyDescent="0.2">
      <c r="A1463" s="1"/>
      <c r="B1463" s="1"/>
      <c r="C1463" s="1"/>
      <c r="D1463" s="1"/>
      <c r="E1463" s="1"/>
      <c r="F1463" s="2"/>
      <c r="G1463" s="2"/>
      <c r="H1463" s="20"/>
      <c r="I1463" s="22"/>
      <c r="J1463" s="1"/>
      <c r="K1463" s="1"/>
      <c r="L1463" s="12"/>
      <c r="M1463" s="1"/>
      <c r="N1463" s="1"/>
      <c r="O1463" s="1"/>
      <c r="P1463" s="1"/>
      <c r="Q1463" s="86"/>
      <c r="R1463" s="101"/>
      <c r="S1463" s="180"/>
    </row>
    <row r="1464" spans="1:19" s="3" customFormat="1" x14ac:dyDescent="0.2">
      <c r="A1464" s="1"/>
      <c r="B1464" s="1"/>
      <c r="C1464" s="1"/>
      <c r="D1464" s="1"/>
      <c r="E1464" s="1"/>
      <c r="F1464" s="2"/>
      <c r="G1464" s="2"/>
      <c r="H1464" s="20"/>
      <c r="I1464" s="22"/>
      <c r="J1464" s="1"/>
      <c r="K1464" s="1"/>
      <c r="L1464" s="12"/>
      <c r="M1464" s="1"/>
      <c r="N1464" s="1"/>
      <c r="O1464" s="1"/>
      <c r="P1464" s="1"/>
      <c r="Q1464" s="86"/>
      <c r="R1464" s="101"/>
      <c r="S1464" s="180"/>
    </row>
    <row r="1465" spans="1:19" s="3" customFormat="1" x14ac:dyDescent="0.2">
      <c r="A1465" s="1"/>
      <c r="B1465" s="1"/>
      <c r="C1465" s="1"/>
      <c r="D1465" s="1"/>
      <c r="E1465" s="1"/>
      <c r="F1465" s="2"/>
      <c r="G1465" s="2"/>
      <c r="H1465" s="20"/>
      <c r="I1465" s="22"/>
      <c r="J1465" s="1"/>
      <c r="K1465" s="1"/>
      <c r="L1465" s="12"/>
      <c r="M1465" s="1"/>
      <c r="N1465" s="1"/>
      <c r="O1465" s="1"/>
      <c r="P1465" s="1"/>
      <c r="Q1465" s="86"/>
      <c r="R1465" s="101"/>
      <c r="S1465" s="180"/>
    </row>
    <row r="1466" spans="1:19" s="3" customFormat="1" x14ac:dyDescent="0.2">
      <c r="A1466" s="1"/>
      <c r="B1466" s="1"/>
      <c r="C1466" s="1"/>
      <c r="D1466" s="1"/>
      <c r="E1466" s="1"/>
      <c r="F1466" s="2"/>
      <c r="G1466" s="2"/>
      <c r="H1466" s="20"/>
      <c r="I1466" s="22"/>
      <c r="J1466" s="1"/>
      <c r="K1466" s="1"/>
      <c r="L1466" s="12"/>
      <c r="M1466" s="1"/>
      <c r="N1466" s="1"/>
      <c r="O1466" s="1"/>
      <c r="P1466" s="1"/>
      <c r="Q1466" s="86"/>
      <c r="R1466" s="101"/>
      <c r="S1466" s="180"/>
    </row>
    <row r="1467" spans="1:19" s="3" customFormat="1" x14ac:dyDescent="0.2">
      <c r="A1467" s="1"/>
      <c r="B1467" s="1"/>
      <c r="C1467" s="1"/>
      <c r="D1467" s="1"/>
      <c r="E1467" s="1"/>
      <c r="F1467" s="2"/>
      <c r="G1467" s="2"/>
      <c r="H1467" s="20"/>
      <c r="I1467" s="22"/>
      <c r="J1467" s="1"/>
      <c r="K1467" s="1"/>
      <c r="L1467" s="12"/>
      <c r="M1467" s="1"/>
      <c r="N1467" s="1"/>
      <c r="O1467" s="1"/>
      <c r="P1467" s="1"/>
      <c r="Q1467" s="86"/>
      <c r="R1467" s="101"/>
      <c r="S1467" s="180"/>
    </row>
    <row r="1468" spans="1:19" s="3" customFormat="1" x14ac:dyDescent="0.2">
      <c r="A1468" s="1"/>
      <c r="B1468" s="1"/>
      <c r="C1468" s="1"/>
      <c r="D1468" s="1"/>
      <c r="E1468" s="1"/>
      <c r="F1468" s="2"/>
      <c r="G1468" s="2"/>
      <c r="H1468" s="20"/>
      <c r="I1468" s="22"/>
      <c r="J1468" s="1"/>
      <c r="K1468" s="1"/>
      <c r="L1468" s="12"/>
      <c r="M1468" s="1"/>
      <c r="N1468" s="1"/>
      <c r="O1468" s="1"/>
      <c r="P1468" s="1"/>
      <c r="Q1468" s="86"/>
      <c r="R1468" s="101"/>
      <c r="S1468" s="180"/>
    </row>
    <row r="1469" spans="1:19" s="3" customFormat="1" x14ac:dyDescent="0.2">
      <c r="A1469" s="1"/>
      <c r="B1469" s="1"/>
      <c r="C1469" s="1"/>
      <c r="D1469" s="1"/>
      <c r="E1469" s="1"/>
      <c r="F1469" s="2"/>
      <c r="G1469" s="2"/>
      <c r="H1469" s="20"/>
      <c r="I1469" s="22"/>
      <c r="J1469" s="1"/>
      <c r="K1469" s="1"/>
      <c r="L1469" s="12"/>
      <c r="M1469" s="1"/>
      <c r="N1469" s="1"/>
      <c r="O1469" s="1"/>
      <c r="P1469" s="1"/>
      <c r="Q1469" s="86"/>
      <c r="R1469" s="101"/>
      <c r="S1469" s="180"/>
    </row>
    <row r="1470" spans="1:19" s="3" customFormat="1" x14ac:dyDescent="0.2">
      <c r="A1470" s="1"/>
      <c r="B1470" s="1"/>
      <c r="C1470" s="1"/>
      <c r="D1470" s="1"/>
      <c r="E1470" s="1"/>
      <c r="F1470" s="2"/>
      <c r="G1470" s="2"/>
      <c r="H1470" s="20"/>
      <c r="I1470" s="22"/>
      <c r="J1470" s="1"/>
      <c r="K1470" s="1"/>
      <c r="L1470" s="12"/>
      <c r="M1470" s="1"/>
      <c r="N1470" s="1"/>
      <c r="O1470" s="1"/>
      <c r="P1470" s="1"/>
      <c r="Q1470" s="86"/>
      <c r="R1470" s="101"/>
      <c r="S1470" s="180"/>
    </row>
    <row r="1471" spans="1:19" s="3" customFormat="1" x14ac:dyDescent="0.2">
      <c r="A1471" s="1"/>
      <c r="B1471" s="1"/>
      <c r="C1471" s="1"/>
      <c r="D1471" s="1"/>
      <c r="E1471" s="1"/>
      <c r="F1471" s="2"/>
      <c r="G1471" s="2"/>
      <c r="H1471" s="20"/>
      <c r="I1471" s="22"/>
      <c r="J1471" s="1"/>
      <c r="K1471" s="1"/>
      <c r="L1471" s="12"/>
      <c r="M1471" s="1"/>
      <c r="N1471" s="1"/>
      <c r="O1471" s="1"/>
      <c r="P1471" s="1"/>
      <c r="Q1471" s="86"/>
      <c r="R1471" s="101"/>
      <c r="S1471" s="180"/>
    </row>
    <row r="1472" spans="1:19" s="3" customFormat="1" x14ac:dyDescent="0.2">
      <c r="A1472" s="1"/>
      <c r="B1472" s="1"/>
      <c r="C1472" s="1"/>
      <c r="D1472" s="1"/>
      <c r="E1472" s="1"/>
      <c r="F1472" s="2"/>
      <c r="G1472" s="2"/>
      <c r="H1472" s="20"/>
      <c r="I1472" s="22"/>
      <c r="J1472" s="1"/>
      <c r="K1472" s="1"/>
      <c r="L1472" s="12"/>
      <c r="M1472" s="1"/>
      <c r="N1472" s="1"/>
      <c r="O1472" s="1"/>
      <c r="P1472" s="1"/>
      <c r="Q1472" s="86"/>
      <c r="R1472" s="101"/>
      <c r="S1472" s="180"/>
    </row>
    <row r="1473" spans="1:19" s="3" customFormat="1" x14ac:dyDescent="0.2">
      <c r="A1473" s="1"/>
      <c r="B1473" s="1"/>
      <c r="C1473" s="1"/>
      <c r="D1473" s="1"/>
      <c r="E1473" s="1"/>
      <c r="F1473" s="2"/>
      <c r="G1473" s="2"/>
      <c r="H1473" s="20"/>
      <c r="I1473" s="22"/>
      <c r="J1473" s="1"/>
      <c r="K1473" s="1"/>
      <c r="L1473" s="12"/>
      <c r="M1473" s="1"/>
      <c r="N1473" s="1"/>
      <c r="O1473" s="1"/>
      <c r="P1473" s="1"/>
      <c r="Q1473" s="86"/>
      <c r="R1473" s="101"/>
      <c r="S1473" s="180"/>
    </row>
    <row r="1474" spans="1:19" s="3" customFormat="1" x14ac:dyDescent="0.2">
      <c r="A1474" s="1"/>
      <c r="B1474" s="1"/>
      <c r="C1474" s="1"/>
      <c r="D1474" s="1"/>
      <c r="E1474" s="1"/>
      <c r="F1474" s="2"/>
      <c r="G1474" s="2"/>
      <c r="H1474" s="20"/>
      <c r="I1474" s="22"/>
      <c r="J1474" s="1"/>
      <c r="K1474" s="1"/>
      <c r="L1474" s="12"/>
      <c r="M1474" s="1"/>
      <c r="N1474" s="1"/>
      <c r="O1474" s="1"/>
      <c r="P1474" s="1"/>
      <c r="Q1474" s="86"/>
      <c r="R1474" s="101"/>
      <c r="S1474" s="180"/>
    </row>
    <row r="1475" spans="1:19" s="3" customFormat="1" x14ac:dyDescent="0.2">
      <c r="A1475" s="1"/>
      <c r="B1475" s="1"/>
      <c r="C1475" s="1"/>
      <c r="D1475" s="1"/>
      <c r="E1475" s="1"/>
      <c r="F1475" s="2"/>
      <c r="G1475" s="2"/>
      <c r="H1475" s="20"/>
      <c r="I1475" s="22"/>
      <c r="J1475" s="1"/>
      <c r="K1475" s="1"/>
      <c r="L1475" s="12"/>
      <c r="M1475" s="1"/>
      <c r="N1475" s="1"/>
      <c r="O1475" s="1"/>
      <c r="P1475" s="1"/>
      <c r="Q1475" s="86"/>
      <c r="R1475" s="101"/>
      <c r="S1475" s="180"/>
    </row>
    <row r="1476" spans="1:19" s="3" customFormat="1" x14ac:dyDescent="0.2">
      <c r="A1476" s="1"/>
      <c r="B1476" s="1"/>
      <c r="C1476" s="1"/>
      <c r="D1476" s="1"/>
      <c r="E1476" s="1"/>
      <c r="F1476" s="2"/>
      <c r="G1476" s="2"/>
      <c r="H1476" s="20"/>
      <c r="I1476" s="22"/>
      <c r="J1476" s="1"/>
      <c r="K1476" s="1"/>
      <c r="L1476" s="12"/>
      <c r="M1476" s="1"/>
      <c r="N1476" s="1"/>
      <c r="O1476" s="1"/>
      <c r="P1476" s="1"/>
      <c r="Q1476" s="86"/>
      <c r="R1476" s="101"/>
      <c r="S1476" s="180"/>
    </row>
    <row r="1477" spans="1:19" s="3" customFormat="1" x14ac:dyDescent="0.2">
      <c r="A1477" s="1"/>
      <c r="B1477" s="1"/>
      <c r="C1477" s="1"/>
      <c r="D1477" s="1"/>
      <c r="E1477" s="1"/>
      <c r="F1477" s="2"/>
      <c r="G1477" s="2"/>
      <c r="H1477" s="20"/>
      <c r="I1477" s="22"/>
      <c r="J1477" s="1"/>
      <c r="K1477" s="1"/>
      <c r="L1477" s="12"/>
      <c r="M1477" s="1"/>
      <c r="N1477" s="1"/>
      <c r="O1477" s="1"/>
      <c r="P1477" s="1"/>
      <c r="Q1477" s="86"/>
      <c r="R1477" s="101"/>
      <c r="S1477" s="180"/>
    </row>
    <row r="1478" spans="1:19" s="3" customFormat="1" x14ac:dyDescent="0.2">
      <c r="A1478" s="1"/>
      <c r="B1478" s="1"/>
      <c r="C1478" s="1"/>
      <c r="D1478" s="1"/>
      <c r="E1478" s="1"/>
      <c r="F1478" s="2"/>
      <c r="G1478" s="2"/>
      <c r="H1478" s="20"/>
      <c r="I1478" s="22"/>
      <c r="J1478" s="1"/>
      <c r="K1478" s="1"/>
      <c r="L1478" s="12"/>
      <c r="M1478" s="1"/>
      <c r="N1478" s="1"/>
      <c r="O1478" s="1"/>
      <c r="P1478" s="1"/>
      <c r="Q1478" s="86"/>
      <c r="R1478" s="101"/>
      <c r="S1478" s="180"/>
    </row>
    <row r="1479" spans="1:19" s="3" customFormat="1" x14ac:dyDescent="0.2">
      <c r="A1479" s="1"/>
      <c r="B1479" s="1"/>
      <c r="C1479" s="1"/>
      <c r="D1479" s="1"/>
      <c r="E1479" s="1"/>
      <c r="F1479" s="2"/>
      <c r="G1479" s="2"/>
      <c r="H1479" s="20"/>
      <c r="I1479" s="22"/>
      <c r="J1479" s="1"/>
      <c r="K1479" s="1"/>
      <c r="L1479" s="12"/>
      <c r="M1479" s="1"/>
      <c r="N1479" s="1"/>
      <c r="O1479" s="1"/>
      <c r="P1479" s="1"/>
      <c r="Q1479" s="86"/>
      <c r="R1479" s="101"/>
      <c r="S1479" s="180"/>
    </row>
    <row r="1480" spans="1:19" s="3" customFormat="1" x14ac:dyDescent="0.2">
      <c r="A1480" s="1"/>
      <c r="B1480" s="1"/>
      <c r="C1480" s="1"/>
      <c r="D1480" s="1"/>
      <c r="E1480" s="1"/>
      <c r="F1480" s="2"/>
      <c r="G1480" s="2"/>
      <c r="H1480" s="20"/>
      <c r="I1480" s="22"/>
      <c r="J1480" s="1"/>
      <c r="K1480" s="1"/>
      <c r="L1480" s="12"/>
      <c r="M1480" s="1"/>
      <c r="N1480" s="1"/>
      <c r="O1480" s="1"/>
      <c r="P1480" s="1"/>
      <c r="Q1480" s="86"/>
      <c r="R1480" s="101"/>
      <c r="S1480" s="180"/>
    </row>
    <row r="1481" spans="1:19" s="3" customFormat="1" x14ac:dyDescent="0.2">
      <c r="A1481" s="1"/>
      <c r="B1481" s="1"/>
      <c r="C1481" s="1"/>
      <c r="D1481" s="1"/>
      <c r="E1481" s="1"/>
      <c r="F1481" s="2"/>
      <c r="G1481" s="2"/>
      <c r="H1481" s="20"/>
      <c r="I1481" s="22"/>
      <c r="J1481" s="1"/>
      <c r="K1481" s="1"/>
      <c r="L1481" s="12"/>
      <c r="M1481" s="1"/>
      <c r="N1481" s="1"/>
      <c r="O1481" s="1"/>
      <c r="P1481" s="1"/>
      <c r="Q1481" s="86"/>
      <c r="R1481" s="101"/>
      <c r="S1481" s="180"/>
    </row>
    <row r="1482" spans="1:19" s="3" customFormat="1" x14ac:dyDescent="0.2">
      <c r="A1482" s="1"/>
      <c r="B1482" s="1"/>
      <c r="C1482" s="1"/>
      <c r="D1482" s="1"/>
      <c r="E1482" s="1"/>
      <c r="F1482" s="2"/>
      <c r="G1482" s="2"/>
      <c r="H1482" s="20"/>
      <c r="I1482" s="22"/>
      <c r="J1482" s="1"/>
      <c r="K1482" s="1"/>
      <c r="L1482" s="12"/>
      <c r="M1482" s="1"/>
      <c r="N1482" s="1"/>
      <c r="O1482" s="1"/>
      <c r="P1482" s="1"/>
      <c r="Q1482" s="86"/>
      <c r="R1482" s="101"/>
      <c r="S1482" s="180"/>
    </row>
    <row r="1483" spans="1:19" s="3" customFormat="1" x14ac:dyDescent="0.2">
      <c r="A1483" s="1"/>
      <c r="B1483" s="1"/>
      <c r="C1483" s="1"/>
      <c r="D1483" s="1"/>
      <c r="E1483" s="1"/>
      <c r="F1483" s="2"/>
      <c r="G1483" s="2"/>
      <c r="H1483" s="20"/>
      <c r="I1483" s="22"/>
      <c r="J1483" s="1"/>
      <c r="K1483" s="1"/>
      <c r="L1483" s="12"/>
      <c r="M1483" s="1"/>
      <c r="N1483" s="1"/>
      <c r="O1483" s="1"/>
      <c r="P1483" s="1"/>
      <c r="Q1483" s="86"/>
      <c r="R1483" s="101"/>
      <c r="S1483" s="180"/>
    </row>
    <row r="1484" spans="1:19" s="3" customFormat="1" x14ac:dyDescent="0.2">
      <c r="A1484" s="1"/>
      <c r="B1484" s="1"/>
      <c r="C1484" s="1"/>
      <c r="D1484" s="1"/>
      <c r="E1484" s="1"/>
      <c r="F1484" s="2"/>
      <c r="G1484" s="2"/>
      <c r="H1484" s="20"/>
      <c r="I1484" s="22"/>
      <c r="J1484" s="1"/>
      <c r="K1484" s="1"/>
      <c r="L1484" s="12"/>
      <c r="M1484" s="1"/>
      <c r="N1484" s="1"/>
      <c r="O1484" s="1"/>
      <c r="P1484" s="1"/>
      <c r="Q1484" s="86"/>
      <c r="R1484" s="101"/>
      <c r="S1484" s="180"/>
    </row>
    <row r="1485" spans="1:19" s="3" customFormat="1" x14ac:dyDescent="0.2">
      <c r="A1485" s="1"/>
      <c r="B1485" s="1"/>
      <c r="C1485" s="1"/>
      <c r="D1485" s="1"/>
      <c r="E1485" s="1"/>
      <c r="F1485" s="2"/>
      <c r="G1485" s="2"/>
      <c r="H1485" s="20"/>
      <c r="I1485" s="22"/>
      <c r="J1485" s="1"/>
      <c r="K1485" s="1"/>
      <c r="L1485" s="12"/>
      <c r="M1485" s="1"/>
      <c r="N1485" s="1"/>
      <c r="O1485" s="1"/>
      <c r="P1485" s="1"/>
      <c r="Q1485" s="86"/>
      <c r="R1485" s="101"/>
      <c r="S1485" s="180"/>
    </row>
    <row r="1486" spans="1:19" s="3" customFormat="1" x14ac:dyDescent="0.2">
      <c r="A1486" s="1"/>
      <c r="B1486" s="1"/>
      <c r="C1486" s="1"/>
      <c r="D1486" s="1"/>
      <c r="E1486" s="1"/>
      <c r="F1486" s="2"/>
      <c r="G1486" s="2"/>
      <c r="H1486" s="20"/>
      <c r="I1486" s="22"/>
      <c r="J1486" s="1"/>
      <c r="K1486" s="1"/>
      <c r="L1486" s="12"/>
      <c r="M1486" s="1"/>
      <c r="N1486" s="1"/>
      <c r="O1486" s="1"/>
      <c r="P1486" s="1"/>
      <c r="Q1486" s="86"/>
      <c r="R1486" s="101"/>
      <c r="S1486" s="180"/>
    </row>
    <row r="1487" spans="1:19" s="3" customFormat="1" x14ac:dyDescent="0.2">
      <c r="A1487" s="1"/>
      <c r="B1487" s="1"/>
      <c r="C1487" s="1"/>
      <c r="D1487" s="1"/>
      <c r="E1487" s="1"/>
      <c r="F1487" s="2"/>
      <c r="G1487" s="2"/>
      <c r="H1487" s="20"/>
      <c r="I1487" s="22"/>
      <c r="J1487" s="1"/>
      <c r="K1487" s="1"/>
      <c r="L1487" s="12"/>
      <c r="M1487" s="1"/>
      <c r="N1487" s="1"/>
      <c r="O1487" s="1"/>
      <c r="P1487" s="1"/>
      <c r="Q1487" s="86"/>
      <c r="R1487" s="101"/>
      <c r="S1487" s="180"/>
    </row>
    <row r="1488" spans="1:19" s="3" customFormat="1" x14ac:dyDescent="0.2">
      <c r="A1488" s="1"/>
      <c r="B1488" s="1"/>
      <c r="C1488" s="1"/>
      <c r="D1488" s="1"/>
      <c r="E1488" s="1"/>
      <c r="F1488" s="2"/>
      <c r="G1488" s="2"/>
      <c r="H1488" s="20"/>
      <c r="I1488" s="22"/>
      <c r="J1488" s="1"/>
      <c r="K1488" s="1"/>
      <c r="L1488" s="12"/>
      <c r="M1488" s="1"/>
      <c r="N1488" s="1"/>
      <c r="O1488" s="1"/>
      <c r="P1488" s="1"/>
      <c r="Q1488" s="86"/>
      <c r="R1488" s="101"/>
      <c r="S1488" s="180"/>
    </row>
    <row r="1489" spans="1:19" s="3" customFormat="1" x14ac:dyDescent="0.2">
      <c r="A1489" s="1"/>
      <c r="B1489" s="1"/>
      <c r="C1489" s="1"/>
      <c r="D1489" s="1"/>
      <c r="E1489" s="1"/>
      <c r="F1489" s="2"/>
      <c r="G1489" s="2"/>
      <c r="H1489" s="20"/>
      <c r="I1489" s="22"/>
      <c r="J1489" s="1"/>
      <c r="K1489" s="1"/>
      <c r="L1489" s="12"/>
      <c r="M1489" s="1"/>
      <c r="N1489" s="1"/>
      <c r="O1489" s="1"/>
      <c r="P1489" s="1"/>
      <c r="Q1489" s="86"/>
      <c r="R1489" s="101"/>
      <c r="S1489" s="180"/>
    </row>
    <row r="1490" spans="1:19" s="3" customFormat="1" x14ac:dyDescent="0.2">
      <c r="A1490" s="1"/>
      <c r="B1490" s="1"/>
      <c r="C1490" s="1"/>
      <c r="D1490" s="1"/>
      <c r="E1490" s="1"/>
      <c r="F1490" s="2"/>
      <c r="G1490" s="2"/>
      <c r="H1490" s="20"/>
      <c r="I1490" s="22"/>
      <c r="J1490" s="1"/>
      <c r="K1490" s="1"/>
      <c r="L1490" s="12"/>
      <c r="M1490" s="1"/>
      <c r="N1490" s="1"/>
      <c r="O1490" s="1"/>
      <c r="P1490" s="1"/>
      <c r="Q1490" s="86"/>
      <c r="R1490" s="101"/>
      <c r="S1490" s="180"/>
    </row>
    <row r="1491" spans="1:19" s="3" customFormat="1" x14ac:dyDescent="0.2">
      <c r="A1491" s="1"/>
      <c r="B1491" s="1"/>
      <c r="C1491" s="1"/>
      <c r="D1491" s="1"/>
      <c r="E1491" s="1"/>
      <c r="F1491" s="2"/>
      <c r="G1491" s="2"/>
      <c r="H1491" s="20"/>
      <c r="I1491" s="22"/>
      <c r="J1491" s="1"/>
      <c r="K1491" s="1"/>
      <c r="L1491" s="12"/>
      <c r="M1491" s="1"/>
      <c r="N1491" s="1"/>
      <c r="O1491" s="1"/>
      <c r="P1491" s="1"/>
      <c r="Q1491" s="86"/>
      <c r="R1491" s="101"/>
      <c r="S1491" s="180"/>
    </row>
    <row r="1492" spans="1:19" s="3" customFormat="1" x14ac:dyDescent="0.2">
      <c r="A1492" s="1"/>
      <c r="B1492" s="1"/>
      <c r="C1492" s="1"/>
      <c r="D1492" s="1"/>
      <c r="E1492" s="1"/>
      <c r="F1492" s="2"/>
      <c r="G1492" s="2"/>
      <c r="H1492" s="20"/>
      <c r="I1492" s="22"/>
      <c r="J1492" s="1"/>
      <c r="K1492" s="1"/>
      <c r="L1492" s="12"/>
      <c r="M1492" s="1"/>
      <c r="N1492" s="1"/>
      <c r="O1492" s="1"/>
      <c r="P1492" s="1"/>
      <c r="Q1492" s="86"/>
      <c r="R1492" s="101"/>
      <c r="S1492" s="180"/>
    </row>
    <row r="1493" spans="1:19" s="3" customFormat="1" x14ac:dyDescent="0.2">
      <c r="A1493" s="1"/>
      <c r="B1493" s="1"/>
      <c r="C1493" s="1"/>
      <c r="D1493" s="1"/>
      <c r="E1493" s="1"/>
      <c r="F1493" s="2"/>
      <c r="G1493" s="2"/>
      <c r="H1493" s="20"/>
      <c r="I1493" s="22"/>
      <c r="J1493" s="1"/>
      <c r="K1493" s="1"/>
      <c r="L1493" s="12"/>
      <c r="M1493" s="1"/>
      <c r="N1493" s="1"/>
      <c r="O1493" s="1"/>
      <c r="P1493" s="1"/>
      <c r="Q1493" s="86"/>
      <c r="R1493" s="101"/>
      <c r="S1493" s="180"/>
    </row>
    <row r="1494" spans="1:19" s="3" customFormat="1" x14ac:dyDescent="0.2">
      <c r="A1494" s="1"/>
      <c r="B1494" s="1"/>
      <c r="C1494" s="1"/>
      <c r="D1494" s="1"/>
      <c r="E1494" s="1"/>
      <c r="F1494" s="2"/>
      <c r="G1494" s="2"/>
      <c r="H1494" s="20"/>
      <c r="I1494" s="22"/>
      <c r="J1494" s="1"/>
      <c r="K1494" s="1"/>
      <c r="L1494" s="12"/>
      <c r="M1494" s="1"/>
      <c r="N1494" s="1"/>
      <c r="O1494" s="1"/>
      <c r="P1494" s="1"/>
      <c r="Q1494" s="86"/>
      <c r="R1494" s="101"/>
      <c r="S1494" s="180"/>
    </row>
    <row r="1495" spans="1:19" s="3" customFormat="1" x14ac:dyDescent="0.2">
      <c r="A1495" s="1"/>
      <c r="B1495" s="1"/>
      <c r="C1495" s="1"/>
      <c r="D1495" s="1"/>
      <c r="E1495" s="1"/>
      <c r="F1495" s="2"/>
      <c r="G1495" s="2"/>
      <c r="H1495" s="20"/>
      <c r="I1495" s="22"/>
      <c r="J1495" s="1"/>
      <c r="K1495" s="1"/>
      <c r="L1495" s="12"/>
      <c r="M1495" s="1"/>
      <c r="N1495" s="1"/>
      <c r="O1495" s="1"/>
      <c r="P1495" s="1"/>
      <c r="Q1495" s="86"/>
      <c r="R1495" s="101"/>
      <c r="S1495" s="180"/>
    </row>
    <row r="1496" spans="1:19" s="3" customFormat="1" x14ac:dyDescent="0.2">
      <c r="A1496" s="1"/>
      <c r="B1496" s="1"/>
      <c r="C1496" s="1"/>
      <c r="D1496" s="1"/>
      <c r="E1496" s="1"/>
      <c r="F1496" s="2"/>
      <c r="G1496" s="2"/>
      <c r="H1496" s="20"/>
      <c r="I1496" s="22"/>
      <c r="J1496" s="1"/>
      <c r="K1496" s="1"/>
      <c r="L1496" s="12"/>
      <c r="M1496" s="1"/>
      <c r="N1496" s="1"/>
      <c r="O1496" s="1"/>
      <c r="P1496" s="1"/>
      <c r="Q1496" s="86"/>
      <c r="R1496" s="101"/>
      <c r="S1496" s="180"/>
    </row>
    <row r="1497" spans="1:19" s="3" customFormat="1" x14ac:dyDescent="0.2">
      <c r="A1497" s="1"/>
      <c r="B1497" s="1"/>
      <c r="C1497" s="1"/>
      <c r="D1497" s="1"/>
      <c r="E1497" s="1"/>
      <c r="F1497" s="2"/>
      <c r="G1497" s="2"/>
      <c r="H1497" s="20"/>
      <c r="I1497" s="22"/>
      <c r="J1497" s="1"/>
      <c r="K1497" s="1"/>
      <c r="L1497" s="12"/>
      <c r="M1497" s="1"/>
      <c r="N1497" s="1"/>
      <c r="O1497" s="1"/>
      <c r="P1497" s="1"/>
      <c r="Q1497" s="86"/>
      <c r="R1497" s="101"/>
      <c r="S1497" s="180"/>
    </row>
    <row r="1498" spans="1:19" s="3" customFormat="1" x14ac:dyDescent="0.2">
      <c r="A1498" s="1"/>
      <c r="B1498" s="1"/>
      <c r="C1498" s="1"/>
      <c r="D1498" s="1"/>
      <c r="E1498" s="1"/>
      <c r="F1498" s="2"/>
      <c r="G1498" s="2"/>
      <c r="H1498" s="20"/>
      <c r="I1498" s="22"/>
      <c r="J1498" s="1"/>
      <c r="K1498" s="1"/>
      <c r="L1498" s="12"/>
      <c r="M1498" s="1"/>
      <c r="N1498" s="1"/>
      <c r="O1498" s="1"/>
      <c r="P1498" s="1"/>
      <c r="Q1498" s="86"/>
      <c r="R1498" s="101"/>
      <c r="S1498" s="180"/>
    </row>
    <row r="1499" spans="1:19" s="3" customFormat="1" x14ac:dyDescent="0.2">
      <c r="A1499" s="1"/>
      <c r="B1499" s="1"/>
      <c r="C1499" s="1"/>
      <c r="D1499" s="1"/>
      <c r="E1499" s="1"/>
      <c r="F1499" s="2"/>
      <c r="G1499" s="2"/>
      <c r="H1499" s="20"/>
      <c r="I1499" s="22"/>
      <c r="J1499" s="1"/>
      <c r="K1499" s="1"/>
      <c r="L1499" s="12"/>
      <c r="M1499" s="1"/>
      <c r="N1499" s="1"/>
      <c r="O1499" s="1"/>
      <c r="P1499" s="1"/>
      <c r="Q1499" s="86"/>
      <c r="R1499" s="101"/>
      <c r="S1499" s="180"/>
    </row>
    <row r="1500" spans="1:19" s="3" customFormat="1" x14ac:dyDescent="0.2">
      <c r="A1500" s="1"/>
      <c r="B1500" s="1"/>
      <c r="C1500" s="1"/>
      <c r="D1500" s="1"/>
      <c r="E1500" s="1"/>
      <c r="F1500" s="2"/>
      <c r="G1500" s="2"/>
      <c r="H1500" s="20"/>
      <c r="I1500" s="22"/>
      <c r="J1500" s="1"/>
      <c r="K1500" s="1"/>
      <c r="L1500" s="12"/>
      <c r="M1500" s="1"/>
      <c r="N1500" s="1"/>
      <c r="O1500" s="1"/>
      <c r="P1500" s="1"/>
      <c r="Q1500" s="86"/>
      <c r="R1500" s="101"/>
      <c r="S1500" s="180"/>
    </row>
    <row r="1501" spans="1:19" s="3" customFormat="1" x14ac:dyDescent="0.2">
      <c r="A1501" s="1"/>
      <c r="B1501" s="1"/>
      <c r="C1501" s="1"/>
      <c r="D1501" s="1"/>
      <c r="E1501" s="1"/>
      <c r="F1501" s="2"/>
      <c r="G1501" s="2"/>
      <c r="H1501" s="20"/>
      <c r="I1501" s="22"/>
      <c r="J1501" s="1"/>
      <c r="K1501" s="1"/>
      <c r="L1501" s="12"/>
      <c r="M1501" s="1"/>
      <c r="N1501" s="1"/>
      <c r="O1501" s="1"/>
      <c r="P1501" s="1"/>
      <c r="Q1501" s="86"/>
      <c r="R1501" s="101"/>
      <c r="S1501" s="180"/>
    </row>
    <row r="1502" spans="1:19" s="3" customFormat="1" x14ac:dyDescent="0.2">
      <c r="A1502" s="1"/>
      <c r="B1502" s="1"/>
      <c r="C1502" s="1"/>
      <c r="D1502" s="1"/>
      <c r="E1502" s="1"/>
      <c r="F1502" s="2"/>
      <c r="G1502" s="2"/>
      <c r="H1502" s="20"/>
      <c r="I1502" s="22"/>
      <c r="J1502" s="1"/>
      <c r="K1502" s="1"/>
      <c r="L1502" s="12"/>
      <c r="M1502" s="1"/>
      <c r="N1502" s="1"/>
      <c r="O1502" s="1"/>
      <c r="P1502" s="1"/>
      <c r="Q1502" s="86"/>
      <c r="R1502" s="101"/>
      <c r="S1502" s="180"/>
    </row>
    <row r="1503" spans="1:19" s="3" customFormat="1" x14ac:dyDescent="0.2">
      <c r="A1503" s="1"/>
      <c r="B1503" s="1"/>
      <c r="C1503" s="1"/>
      <c r="D1503" s="1"/>
      <c r="E1503" s="1"/>
      <c r="F1503" s="2"/>
      <c r="G1503" s="2"/>
      <c r="H1503" s="20"/>
      <c r="I1503" s="22"/>
      <c r="J1503" s="1"/>
      <c r="K1503" s="1"/>
      <c r="L1503" s="12"/>
      <c r="M1503" s="1"/>
      <c r="N1503" s="1"/>
      <c r="O1503" s="1"/>
      <c r="P1503" s="1"/>
      <c r="Q1503" s="86"/>
      <c r="R1503" s="101"/>
      <c r="S1503" s="180"/>
    </row>
    <row r="1504" spans="1:19" s="3" customFormat="1" x14ac:dyDescent="0.2">
      <c r="A1504" s="1"/>
      <c r="B1504" s="1"/>
      <c r="C1504" s="1"/>
      <c r="D1504" s="1"/>
      <c r="E1504" s="1"/>
      <c r="F1504" s="2"/>
      <c r="G1504" s="2"/>
      <c r="H1504" s="20"/>
      <c r="I1504" s="22"/>
      <c r="J1504" s="1"/>
      <c r="K1504" s="1"/>
      <c r="L1504" s="12"/>
      <c r="M1504" s="1"/>
      <c r="N1504" s="1"/>
      <c r="O1504" s="1"/>
      <c r="P1504" s="1"/>
      <c r="Q1504" s="86"/>
      <c r="R1504" s="101"/>
      <c r="S1504" s="180"/>
    </row>
    <row r="1505" spans="1:19" s="3" customFormat="1" x14ac:dyDescent="0.2">
      <c r="A1505" s="1"/>
      <c r="B1505" s="1"/>
      <c r="C1505" s="1"/>
      <c r="D1505" s="1"/>
      <c r="E1505" s="1"/>
      <c r="F1505" s="2"/>
      <c r="G1505" s="2"/>
      <c r="H1505" s="20"/>
      <c r="I1505" s="22"/>
      <c r="J1505" s="1"/>
      <c r="K1505" s="1"/>
      <c r="L1505" s="12"/>
      <c r="M1505" s="1"/>
      <c r="N1505" s="1"/>
      <c r="O1505" s="1"/>
      <c r="P1505" s="1"/>
      <c r="Q1505" s="86"/>
      <c r="R1505" s="101"/>
      <c r="S1505" s="180"/>
    </row>
    <row r="1506" spans="1:19" s="3" customFormat="1" x14ac:dyDescent="0.2">
      <c r="A1506" s="1"/>
      <c r="B1506" s="1"/>
      <c r="C1506" s="1"/>
      <c r="D1506" s="1"/>
      <c r="E1506" s="1"/>
      <c r="F1506" s="2"/>
      <c r="G1506" s="2"/>
      <c r="H1506" s="20"/>
      <c r="I1506" s="22"/>
      <c r="J1506" s="1"/>
      <c r="K1506" s="1"/>
      <c r="L1506" s="12"/>
      <c r="M1506" s="1"/>
      <c r="N1506" s="1"/>
      <c r="O1506" s="1"/>
      <c r="P1506" s="1"/>
      <c r="Q1506" s="86"/>
      <c r="R1506" s="101"/>
      <c r="S1506" s="180"/>
    </row>
    <row r="1507" spans="1:19" s="3" customFormat="1" x14ac:dyDescent="0.2">
      <c r="A1507" s="1"/>
      <c r="B1507" s="1"/>
      <c r="C1507" s="1"/>
      <c r="D1507" s="1"/>
      <c r="E1507" s="1"/>
      <c r="F1507" s="2"/>
      <c r="G1507" s="2"/>
      <c r="H1507" s="20"/>
      <c r="I1507" s="22"/>
      <c r="J1507" s="1"/>
      <c r="K1507" s="1"/>
      <c r="L1507" s="12"/>
      <c r="M1507" s="1"/>
      <c r="N1507" s="1"/>
      <c r="O1507" s="1"/>
      <c r="P1507" s="1"/>
      <c r="Q1507" s="86"/>
      <c r="R1507" s="101"/>
      <c r="S1507" s="180"/>
    </row>
    <row r="1508" spans="1:19" s="3" customFormat="1" x14ac:dyDescent="0.2">
      <c r="A1508" s="1"/>
      <c r="B1508" s="1"/>
      <c r="C1508" s="1"/>
      <c r="D1508" s="1"/>
      <c r="E1508" s="1"/>
      <c r="F1508" s="2"/>
      <c r="G1508" s="2"/>
      <c r="H1508" s="20"/>
      <c r="I1508" s="22"/>
      <c r="J1508" s="1"/>
      <c r="K1508" s="1"/>
      <c r="L1508" s="12"/>
      <c r="M1508" s="1"/>
      <c r="N1508" s="1"/>
      <c r="O1508" s="1"/>
      <c r="P1508" s="1"/>
      <c r="Q1508" s="86"/>
      <c r="R1508" s="101"/>
      <c r="S1508" s="180"/>
    </row>
    <row r="1509" spans="1:19" s="3" customFormat="1" x14ac:dyDescent="0.2">
      <c r="A1509" s="1"/>
      <c r="B1509" s="1"/>
      <c r="C1509" s="1"/>
      <c r="D1509" s="1"/>
      <c r="E1509" s="1"/>
      <c r="F1509" s="2"/>
      <c r="G1509" s="2"/>
      <c r="H1509" s="20"/>
      <c r="I1509" s="22"/>
      <c r="J1509" s="1"/>
      <c r="K1509" s="1"/>
      <c r="L1509" s="12"/>
      <c r="M1509" s="1"/>
      <c r="N1509" s="1"/>
      <c r="O1509" s="1"/>
      <c r="P1509" s="1"/>
      <c r="Q1509" s="86"/>
      <c r="R1509" s="101"/>
      <c r="S1509" s="180"/>
    </row>
    <row r="1510" spans="1:19" s="3" customFormat="1" x14ac:dyDescent="0.2">
      <c r="A1510" s="1"/>
      <c r="B1510" s="1"/>
      <c r="C1510" s="1"/>
      <c r="D1510" s="1"/>
      <c r="E1510" s="1"/>
      <c r="F1510" s="2"/>
      <c r="G1510" s="2"/>
      <c r="H1510" s="20"/>
      <c r="I1510" s="22"/>
      <c r="J1510" s="1"/>
      <c r="K1510" s="1"/>
      <c r="L1510" s="12"/>
      <c r="M1510" s="1"/>
      <c r="N1510" s="1"/>
      <c r="O1510" s="1"/>
      <c r="P1510" s="1"/>
      <c r="Q1510" s="86"/>
      <c r="R1510" s="101"/>
      <c r="S1510" s="180"/>
    </row>
    <row r="1511" spans="1:19" s="3" customFormat="1" x14ac:dyDescent="0.2">
      <c r="A1511" s="1"/>
      <c r="B1511" s="1"/>
      <c r="C1511" s="1"/>
      <c r="D1511" s="1"/>
      <c r="E1511" s="1"/>
      <c r="F1511" s="2"/>
      <c r="G1511" s="2"/>
      <c r="H1511" s="20"/>
      <c r="I1511" s="22"/>
      <c r="J1511" s="1"/>
      <c r="K1511" s="1"/>
      <c r="L1511" s="12"/>
      <c r="M1511" s="1"/>
      <c r="N1511" s="1"/>
      <c r="O1511" s="1"/>
      <c r="P1511" s="1"/>
      <c r="Q1511" s="86"/>
      <c r="R1511" s="101"/>
      <c r="S1511" s="180"/>
    </row>
    <row r="1512" spans="1:19" s="3" customFormat="1" x14ac:dyDescent="0.2">
      <c r="A1512" s="1"/>
      <c r="B1512" s="1"/>
      <c r="C1512" s="1"/>
      <c r="D1512" s="1"/>
      <c r="E1512" s="1"/>
      <c r="F1512" s="2"/>
      <c r="G1512" s="2"/>
      <c r="H1512" s="20"/>
      <c r="I1512" s="22"/>
      <c r="J1512" s="1"/>
      <c r="K1512" s="1"/>
      <c r="L1512" s="12"/>
      <c r="M1512" s="1"/>
      <c r="N1512" s="1"/>
      <c r="O1512" s="1"/>
      <c r="P1512" s="1"/>
      <c r="Q1512" s="86"/>
      <c r="R1512" s="101"/>
      <c r="S1512" s="180"/>
    </row>
    <row r="1513" spans="1:19" s="3" customFormat="1" x14ac:dyDescent="0.2">
      <c r="A1513" s="1"/>
      <c r="B1513" s="1"/>
      <c r="C1513" s="1"/>
      <c r="D1513" s="1"/>
      <c r="E1513" s="1"/>
      <c r="F1513" s="2"/>
      <c r="G1513" s="2"/>
      <c r="H1513" s="20"/>
      <c r="I1513" s="22"/>
      <c r="J1513" s="1"/>
      <c r="K1513" s="1"/>
      <c r="L1513" s="12"/>
      <c r="M1513" s="1"/>
      <c r="N1513" s="1"/>
      <c r="O1513" s="1"/>
      <c r="P1513" s="1"/>
      <c r="Q1513" s="86"/>
      <c r="R1513" s="101"/>
      <c r="S1513" s="180"/>
    </row>
    <row r="1514" spans="1:19" s="3" customFormat="1" x14ac:dyDescent="0.2">
      <c r="A1514" s="1"/>
      <c r="B1514" s="1"/>
      <c r="C1514" s="1"/>
      <c r="D1514" s="1"/>
      <c r="E1514" s="1"/>
      <c r="F1514" s="2"/>
      <c r="G1514" s="2"/>
      <c r="H1514" s="20"/>
      <c r="I1514" s="22"/>
      <c r="J1514" s="1"/>
      <c r="K1514" s="1"/>
      <c r="L1514" s="12"/>
      <c r="M1514" s="1"/>
      <c r="N1514" s="1"/>
      <c r="O1514" s="1"/>
      <c r="P1514" s="1"/>
      <c r="Q1514" s="86"/>
      <c r="R1514" s="101"/>
      <c r="S1514" s="180"/>
    </row>
    <row r="1515" spans="1:19" s="3" customFormat="1" x14ac:dyDescent="0.2">
      <c r="A1515" s="1"/>
      <c r="B1515" s="1"/>
      <c r="C1515" s="1"/>
      <c r="D1515" s="1"/>
      <c r="E1515" s="1"/>
      <c r="F1515" s="2"/>
      <c r="G1515" s="2"/>
      <c r="H1515" s="20"/>
      <c r="I1515" s="22"/>
      <c r="J1515" s="1"/>
      <c r="K1515" s="1"/>
      <c r="L1515" s="12"/>
      <c r="M1515" s="1"/>
      <c r="N1515" s="1"/>
      <c r="O1515" s="1"/>
      <c r="P1515" s="1"/>
      <c r="Q1515" s="86"/>
      <c r="R1515" s="101"/>
      <c r="S1515" s="180"/>
    </row>
    <row r="1516" spans="1:19" s="3" customFormat="1" x14ac:dyDescent="0.2">
      <c r="A1516" s="1"/>
      <c r="B1516" s="1"/>
      <c r="C1516" s="1"/>
      <c r="D1516" s="1"/>
      <c r="E1516" s="1"/>
      <c r="F1516" s="2"/>
      <c r="G1516" s="2"/>
      <c r="H1516" s="20"/>
      <c r="I1516" s="22"/>
      <c r="J1516" s="1"/>
      <c r="K1516" s="1"/>
      <c r="L1516" s="12"/>
      <c r="M1516" s="1"/>
      <c r="N1516" s="1"/>
      <c r="O1516" s="1"/>
      <c r="P1516" s="1"/>
      <c r="Q1516" s="86"/>
      <c r="R1516" s="101"/>
      <c r="S1516" s="180"/>
    </row>
    <row r="1517" spans="1:19" s="3" customFormat="1" x14ac:dyDescent="0.2">
      <c r="A1517" s="1"/>
      <c r="B1517" s="1"/>
      <c r="C1517" s="1"/>
      <c r="D1517" s="1"/>
      <c r="E1517" s="1"/>
      <c r="F1517" s="2"/>
      <c r="G1517" s="2"/>
      <c r="H1517" s="20"/>
      <c r="I1517" s="22"/>
      <c r="J1517" s="1"/>
      <c r="K1517" s="1"/>
      <c r="L1517" s="12"/>
      <c r="M1517" s="1"/>
      <c r="N1517" s="1"/>
      <c r="O1517" s="1"/>
      <c r="P1517" s="1"/>
      <c r="Q1517" s="86"/>
      <c r="R1517" s="101"/>
      <c r="S1517" s="180"/>
    </row>
    <row r="1518" spans="1:19" s="3" customFormat="1" x14ac:dyDescent="0.2">
      <c r="A1518" s="1"/>
      <c r="B1518" s="1"/>
      <c r="C1518" s="1"/>
      <c r="D1518" s="1"/>
      <c r="E1518" s="1"/>
      <c r="F1518" s="2"/>
      <c r="G1518" s="2"/>
      <c r="H1518" s="20"/>
      <c r="I1518" s="22"/>
      <c r="J1518" s="1"/>
      <c r="K1518" s="1"/>
      <c r="L1518" s="12"/>
      <c r="M1518" s="1"/>
      <c r="N1518" s="1"/>
      <c r="O1518" s="1"/>
      <c r="P1518" s="1"/>
      <c r="Q1518" s="86"/>
      <c r="R1518" s="101"/>
      <c r="S1518" s="180"/>
    </row>
    <row r="1519" spans="1:19" s="3" customFormat="1" x14ac:dyDescent="0.2">
      <c r="A1519" s="1"/>
      <c r="B1519" s="1"/>
      <c r="C1519" s="1"/>
      <c r="D1519" s="1"/>
      <c r="E1519" s="1"/>
      <c r="F1519" s="2"/>
      <c r="G1519" s="2"/>
      <c r="H1519" s="20"/>
      <c r="I1519" s="22"/>
      <c r="J1519" s="1"/>
      <c r="K1519" s="1"/>
      <c r="L1519" s="12"/>
      <c r="M1519" s="1"/>
      <c r="N1519" s="1"/>
      <c r="O1519" s="1"/>
      <c r="P1519" s="1"/>
      <c r="Q1519" s="86"/>
      <c r="R1519" s="101"/>
      <c r="S1519" s="180"/>
    </row>
    <row r="1520" spans="1:19" s="3" customFormat="1" x14ac:dyDescent="0.2">
      <c r="A1520" s="1"/>
      <c r="B1520" s="1"/>
      <c r="C1520" s="1"/>
      <c r="D1520" s="1"/>
      <c r="E1520" s="1"/>
      <c r="F1520" s="2"/>
      <c r="G1520" s="2"/>
      <c r="H1520" s="20"/>
      <c r="I1520" s="22"/>
      <c r="J1520" s="1"/>
      <c r="K1520" s="1"/>
      <c r="L1520" s="12"/>
      <c r="M1520" s="1"/>
      <c r="N1520" s="1"/>
      <c r="O1520" s="1"/>
      <c r="P1520" s="1"/>
      <c r="Q1520" s="86"/>
      <c r="R1520" s="101"/>
      <c r="S1520" s="180"/>
    </row>
    <row r="1521" spans="1:19" s="3" customFormat="1" x14ac:dyDescent="0.2">
      <c r="A1521" s="1"/>
      <c r="B1521" s="1"/>
      <c r="C1521" s="1"/>
      <c r="D1521" s="1"/>
      <c r="E1521" s="1"/>
      <c r="F1521" s="2"/>
      <c r="G1521" s="2"/>
      <c r="H1521" s="20"/>
      <c r="I1521" s="22"/>
      <c r="J1521" s="1"/>
      <c r="K1521" s="1"/>
      <c r="L1521" s="12"/>
      <c r="M1521" s="1"/>
      <c r="N1521" s="1"/>
      <c r="O1521" s="1"/>
      <c r="P1521" s="1"/>
      <c r="Q1521" s="86"/>
      <c r="R1521" s="101"/>
      <c r="S1521" s="180"/>
    </row>
    <row r="1522" spans="1:19" s="3" customFormat="1" x14ac:dyDescent="0.2">
      <c r="A1522" s="1"/>
      <c r="B1522" s="1"/>
      <c r="C1522" s="1"/>
      <c r="D1522" s="1"/>
      <c r="E1522" s="1"/>
      <c r="F1522" s="2"/>
      <c r="G1522" s="2"/>
      <c r="H1522" s="20"/>
      <c r="I1522" s="22"/>
      <c r="J1522" s="1"/>
      <c r="K1522" s="1"/>
      <c r="L1522" s="12"/>
      <c r="M1522" s="1"/>
      <c r="N1522" s="1"/>
      <c r="O1522" s="1"/>
      <c r="P1522" s="1"/>
      <c r="Q1522" s="86"/>
      <c r="R1522" s="101"/>
      <c r="S1522" s="180"/>
    </row>
    <row r="1523" spans="1:19" s="3" customFormat="1" x14ac:dyDescent="0.2">
      <c r="A1523" s="1"/>
      <c r="B1523" s="1"/>
      <c r="C1523" s="1"/>
      <c r="D1523" s="1"/>
      <c r="E1523" s="1"/>
      <c r="F1523" s="2"/>
      <c r="G1523" s="2"/>
      <c r="H1523" s="20"/>
      <c r="I1523" s="22"/>
      <c r="J1523" s="1"/>
      <c r="K1523" s="1"/>
      <c r="L1523" s="12"/>
      <c r="M1523" s="1"/>
      <c r="N1523" s="1"/>
      <c r="O1523" s="1"/>
      <c r="P1523" s="1"/>
      <c r="Q1523" s="86"/>
      <c r="R1523" s="101"/>
      <c r="S1523" s="180"/>
    </row>
    <row r="1524" spans="1:19" s="3" customFormat="1" x14ac:dyDescent="0.2">
      <c r="A1524" s="1"/>
      <c r="B1524" s="1"/>
      <c r="C1524" s="1"/>
      <c r="D1524" s="1"/>
      <c r="E1524" s="1"/>
      <c r="F1524" s="2"/>
      <c r="G1524" s="2"/>
      <c r="H1524" s="20"/>
      <c r="I1524" s="22"/>
      <c r="J1524" s="1"/>
      <c r="K1524" s="1"/>
      <c r="L1524" s="12"/>
      <c r="M1524" s="1"/>
      <c r="N1524" s="1"/>
      <c r="O1524" s="1"/>
      <c r="P1524" s="1"/>
      <c r="Q1524" s="86"/>
      <c r="R1524" s="101"/>
      <c r="S1524" s="180"/>
    </row>
    <row r="1525" spans="1:19" s="3" customFormat="1" x14ac:dyDescent="0.2">
      <c r="A1525" s="1"/>
      <c r="B1525" s="1"/>
      <c r="C1525" s="1"/>
      <c r="D1525" s="1"/>
      <c r="E1525" s="1"/>
      <c r="F1525" s="2"/>
      <c r="G1525" s="2"/>
      <c r="H1525" s="20"/>
      <c r="I1525" s="22"/>
      <c r="J1525" s="1"/>
      <c r="K1525" s="1"/>
      <c r="L1525" s="12"/>
      <c r="M1525" s="1"/>
      <c r="N1525" s="1"/>
      <c r="O1525" s="1"/>
      <c r="P1525" s="1"/>
      <c r="Q1525" s="86"/>
      <c r="R1525" s="101"/>
      <c r="S1525" s="180"/>
    </row>
    <row r="1526" spans="1:19" s="3" customFormat="1" x14ac:dyDescent="0.2">
      <c r="A1526" s="1"/>
      <c r="B1526" s="1"/>
      <c r="C1526" s="1"/>
      <c r="D1526" s="1"/>
      <c r="E1526" s="1"/>
      <c r="F1526" s="2"/>
      <c r="G1526" s="2"/>
      <c r="H1526" s="20"/>
      <c r="I1526" s="22"/>
      <c r="J1526" s="1"/>
      <c r="K1526" s="1"/>
      <c r="L1526" s="12"/>
      <c r="M1526" s="1"/>
      <c r="N1526" s="1"/>
      <c r="O1526" s="1"/>
      <c r="P1526" s="1"/>
      <c r="Q1526" s="86"/>
      <c r="R1526" s="101"/>
      <c r="S1526" s="180"/>
    </row>
    <row r="1527" spans="1:19" s="3" customFormat="1" x14ac:dyDescent="0.2">
      <c r="A1527" s="1"/>
      <c r="B1527" s="1"/>
      <c r="C1527" s="1"/>
      <c r="D1527" s="1"/>
      <c r="E1527" s="1"/>
      <c r="F1527" s="2"/>
      <c r="G1527" s="2"/>
      <c r="H1527" s="20"/>
      <c r="I1527" s="22"/>
      <c r="J1527" s="1"/>
      <c r="K1527" s="1"/>
      <c r="L1527" s="12"/>
      <c r="M1527" s="1"/>
      <c r="N1527" s="1"/>
      <c r="O1527" s="1"/>
      <c r="P1527" s="1"/>
      <c r="Q1527" s="86"/>
      <c r="R1527" s="101"/>
      <c r="S1527" s="180"/>
    </row>
    <row r="1528" spans="1:19" s="3" customFormat="1" x14ac:dyDescent="0.2">
      <c r="A1528" s="1"/>
      <c r="B1528" s="1"/>
      <c r="C1528" s="1"/>
      <c r="D1528" s="1"/>
      <c r="E1528" s="1"/>
      <c r="F1528" s="2"/>
      <c r="G1528" s="2"/>
      <c r="H1528" s="20"/>
      <c r="I1528" s="22"/>
      <c r="J1528" s="1"/>
      <c r="K1528" s="1"/>
      <c r="L1528" s="12"/>
      <c r="M1528" s="1"/>
      <c r="N1528" s="1"/>
      <c r="O1528" s="1"/>
      <c r="P1528" s="1"/>
      <c r="Q1528" s="86"/>
      <c r="R1528" s="101"/>
      <c r="S1528" s="180"/>
    </row>
    <row r="1529" spans="1:19" s="3" customFormat="1" x14ac:dyDescent="0.2">
      <c r="A1529" s="1"/>
      <c r="B1529" s="1"/>
      <c r="C1529" s="1"/>
      <c r="D1529" s="1"/>
      <c r="E1529" s="1"/>
      <c r="F1529" s="2"/>
      <c r="G1529" s="2"/>
      <c r="H1529" s="20"/>
      <c r="I1529" s="22"/>
      <c r="J1529" s="1"/>
      <c r="K1529" s="1"/>
      <c r="L1529" s="12"/>
      <c r="M1529" s="1"/>
      <c r="N1529" s="1"/>
      <c r="O1529" s="1"/>
      <c r="P1529" s="1"/>
      <c r="Q1529" s="86"/>
      <c r="R1529" s="101"/>
      <c r="S1529" s="180"/>
    </row>
    <row r="1530" spans="1:19" x14ac:dyDescent="0.2">
      <c r="A1530" s="1"/>
    </row>
  </sheetData>
  <mergeCells count="68">
    <mergeCell ref="B104:E104"/>
    <mergeCell ref="B108:E108"/>
    <mergeCell ref="B119:E119"/>
    <mergeCell ref="B151:E151"/>
    <mergeCell ref="A105:S105"/>
    <mergeCell ref="A109:S109"/>
    <mergeCell ref="A120:S120"/>
    <mergeCell ref="A4:S4"/>
    <mergeCell ref="A5:S5"/>
    <mergeCell ref="F8:F10"/>
    <mergeCell ref="A11:S11"/>
    <mergeCell ref="A24:S24"/>
    <mergeCell ref="A13:E13"/>
    <mergeCell ref="N9:N10"/>
    <mergeCell ref="K9:K10"/>
    <mergeCell ref="A14:S14"/>
    <mergeCell ref="A19:S19"/>
    <mergeCell ref="A18:E18"/>
    <mergeCell ref="A23:E23"/>
    <mergeCell ref="A7:S7"/>
    <mergeCell ref="I9:J9"/>
    <mergeCell ref="I8:N8"/>
    <mergeCell ref="Q8:R8"/>
    <mergeCell ref="L9:M9"/>
    <mergeCell ref="S8:S10"/>
    <mergeCell ref="Q9:Q10"/>
    <mergeCell ref="B8:B10"/>
    <mergeCell ref="A8:A10"/>
    <mergeCell ref="G8:G10"/>
    <mergeCell ref="H8:H10"/>
    <mergeCell ref="R9:R10"/>
    <mergeCell ref="D8:D10"/>
    <mergeCell ref="E8:E10"/>
    <mergeCell ref="C8:C10"/>
    <mergeCell ref="P9:P10"/>
    <mergeCell ref="O9:O10"/>
    <mergeCell ref="A35:S35"/>
    <mergeCell ref="A41:E41"/>
    <mergeCell ref="A57:S57"/>
    <mergeCell ref="A56:E56"/>
    <mergeCell ref="A61:S61"/>
    <mergeCell ref="A60:E60"/>
    <mergeCell ref="A52:S52"/>
    <mergeCell ref="A42:S42"/>
    <mergeCell ref="A51:E51"/>
    <mergeCell ref="A31:E31"/>
    <mergeCell ref="A34:E34"/>
    <mergeCell ref="A32:S32"/>
    <mergeCell ref="B190:F190"/>
    <mergeCell ref="A152:S152"/>
    <mergeCell ref="A159:S159"/>
    <mergeCell ref="A178:S178"/>
    <mergeCell ref="B158:E158"/>
    <mergeCell ref="B161:E161"/>
    <mergeCell ref="B174:E174"/>
    <mergeCell ref="B177:E177"/>
    <mergeCell ref="A162:S162"/>
    <mergeCell ref="A175:S175"/>
    <mergeCell ref="B186:E186"/>
    <mergeCell ref="A187:S187"/>
    <mergeCell ref="B189:E189"/>
    <mergeCell ref="A66:S66"/>
    <mergeCell ref="A72:S72"/>
    <mergeCell ref="A79:S79"/>
    <mergeCell ref="A85:S85"/>
    <mergeCell ref="B71:E71"/>
    <mergeCell ref="B78:E78"/>
    <mergeCell ref="B84:E84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6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241" t="s">
        <v>15</v>
      </c>
      <c r="B1" s="243" t="s">
        <v>10</v>
      </c>
      <c r="C1" s="246" t="s">
        <v>8</v>
      </c>
      <c r="D1" s="246"/>
      <c r="E1" s="247"/>
      <c r="F1" s="247"/>
      <c r="G1" s="247"/>
      <c r="H1" s="247"/>
      <c r="I1" s="248" t="s">
        <v>1</v>
      </c>
      <c r="J1" s="249"/>
      <c r="K1" s="250" t="s">
        <v>16</v>
      </c>
    </row>
    <row r="2" spans="1:13" ht="15.75" customHeight="1" x14ac:dyDescent="0.2">
      <c r="A2" s="242"/>
      <c r="B2" s="244"/>
      <c r="C2" s="252" t="s">
        <v>12</v>
      </c>
      <c r="D2" s="252"/>
      <c r="E2" s="253" t="s">
        <v>9</v>
      </c>
      <c r="F2" s="255" t="s">
        <v>13</v>
      </c>
      <c r="G2" s="256"/>
      <c r="H2" s="250" t="s">
        <v>11</v>
      </c>
      <c r="I2" s="258" t="s">
        <v>3</v>
      </c>
      <c r="J2" s="250" t="s">
        <v>0</v>
      </c>
      <c r="K2" s="251"/>
    </row>
    <row r="3" spans="1:13" ht="66" customHeight="1" thickBot="1" x14ac:dyDescent="0.25">
      <c r="A3" s="242"/>
      <c r="B3" s="245"/>
      <c r="C3" s="14" t="s">
        <v>4</v>
      </c>
      <c r="D3" s="15" t="s">
        <v>5</v>
      </c>
      <c r="E3" s="254"/>
      <c r="F3" s="16" t="s">
        <v>6</v>
      </c>
      <c r="G3" s="17" t="s">
        <v>7</v>
      </c>
      <c r="H3" s="257"/>
      <c r="I3" s="258"/>
      <c r="J3" s="257"/>
      <c r="K3" s="251"/>
    </row>
    <row r="4" spans="1:13" ht="36" customHeight="1" x14ac:dyDescent="0.2">
      <c r="A4" s="25">
        <v>14815750</v>
      </c>
      <c r="B4" s="25">
        <v>1490887.59</v>
      </c>
      <c r="C4" s="25">
        <v>422686.43</v>
      </c>
      <c r="D4" s="25">
        <v>1045670.25</v>
      </c>
      <c r="E4" s="25">
        <v>112087.25</v>
      </c>
      <c r="F4" s="25">
        <v>428723.6</v>
      </c>
      <c r="G4" s="25">
        <v>999884.98</v>
      </c>
      <c r="H4" s="25">
        <v>113410.08</v>
      </c>
      <c r="I4" s="25">
        <f>+B4+C4+F4+H4</f>
        <v>2455707.7000000002</v>
      </c>
      <c r="J4" s="25">
        <f>+D4+E4+G4</f>
        <v>2157642.48</v>
      </c>
      <c r="K4" s="25">
        <f>+A4-B4-C4-F4-H4</f>
        <v>12360042.300000001</v>
      </c>
      <c r="L4" s="25"/>
    </row>
    <row r="5" spans="1:13" s="27" customFormat="1" x14ac:dyDescent="0.2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</row>
    <row r="6" spans="1:13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3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1:13" x14ac:dyDescent="0.2">
      <c r="A8" s="25">
        <v>13820750</v>
      </c>
      <c r="B8" s="25">
        <v>1412491.0599999998</v>
      </c>
      <c r="C8" s="25">
        <v>394129.92499999993</v>
      </c>
      <c r="D8" s="25">
        <v>975025.25</v>
      </c>
      <c r="E8" s="25">
        <v>103214.65</v>
      </c>
      <c r="F8" s="25">
        <v>398475.60000000003</v>
      </c>
      <c r="G8" s="25">
        <v>929339.47499999998</v>
      </c>
      <c r="H8" s="25">
        <v>103959.23999999999</v>
      </c>
      <c r="I8" s="25">
        <f t="shared" ref="I8:I12" si="0">+B8+C8+F8+H8</f>
        <v>2309055.8250000002</v>
      </c>
      <c r="J8" s="25">
        <f t="shared" ref="J8:J12" si="1">+D8+E8+G8</f>
        <v>2007579.375</v>
      </c>
      <c r="K8" s="25">
        <f t="shared" ref="K8:K12" si="2">+A8-B8-C8-F8-H8</f>
        <v>11511694.174999999</v>
      </c>
    </row>
    <row r="9" spans="1:13" x14ac:dyDescent="0.2">
      <c r="A9" s="25">
        <v>321000</v>
      </c>
      <c r="B9" s="25">
        <v>27891.199999999997</v>
      </c>
      <c r="C9" s="25">
        <v>9212.7000000000007</v>
      </c>
      <c r="D9" s="25">
        <v>22791</v>
      </c>
      <c r="E9" s="25">
        <v>2730.2000000000003</v>
      </c>
      <c r="F9" s="25">
        <v>9758.4</v>
      </c>
      <c r="G9" s="25">
        <v>22758.9</v>
      </c>
      <c r="H9" s="25">
        <v>4050.3599999999997</v>
      </c>
      <c r="I9" s="25">
        <f t="shared" si="0"/>
        <v>50912.659999999996</v>
      </c>
      <c r="J9" s="25">
        <f t="shared" si="1"/>
        <v>48280.100000000006</v>
      </c>
      <c r="K9" s="25">
        <f t="shared" si="2"/>
        <v>270087.33999999997</v>
      </c>
    </row>
    <row r="10" spans="1:13" x14ac:dyDescent="0.2">
      <c r="A10" s="25">
        <v>251000</v>
      </c>
      <c r="B10" s="25">
        <v>22657.73</v>
      </c>
      <c r="C10" s="25">
        <v>7203.7</v>
      </c>
      <c r="D10" s="25">
        <v>17821</v>
      </c>
      <c r="E10" s="25">
        <v>2043.8000000000002</v>
      </c>
      <c r="F10" s="25">
        <v>7630.4</v>
      </c>
      <c r="G10" s="25">
        <v>17795.900000000001</v>
      </c>
      <c r="H10" s="25">
        <v>4050.3599999999997</v>
      </c>
      <c r="I10" s="25">
        <f t="shared" si="0"/>
        <v>41542.19</v>
      </c>
      <c r="J10" s="25">
        <f t="shared" si="1"/>
        <v>37660.699999999997</v>
      </c>
      <c r="K10" s="25">
        <f t="shared" si="2"/>
        <v>209457.81</v>
      </c>
    </row>
    <row r="11" spans="1:13" x14ac:dyDescent="0.2">
      <c r="A11" s="25">
        <v>423000</v>
      </c>
      <c r="B11" s="25">
        <v>27847.589999999997</v>
      </c>
      <c r="C11" s="25">
        <v>12140.1</v>
      </c>
      <c r="D11" s="25">
        <v>30033</v>
      </c>
      <c r="E11" s="25">
        <v>4098.6000000000004</v>
      </c>
      <c r="F11" s="25">
        <v>12859.199999999999</v>
      </c>
      <c r="G11" s="25">
        <v>29990.700000000004</v>
      </c>
      <c r="H11" s="25">
        <v>1350.12</v>
      </c>
      <c r="I11" s="25">
        <f t="shared" si="0"/>
        <v>54197.009999999995</v>
      </c>
      <c r="J11" s="25">
        <f t="shared" si="1"/>
        <v>64122.3</v>
      </c>
      <c r="K11" s="25">
        <f t="shared" si="2"/>
        <v>368802.99000000005</v>
      </c>
    </row>
    <row r="12" spans="1:13" x14ac:dyDescent="0.2">
      <c r="A12" s="25">
        <f>SUM(A8:A11)</f>
        <v>14815750</v>
      </c>
      <c r="B12" s="25">
        <f t="shared" ref="B12:H12" si="3">SUM(B8:B11)</f>
        <v>1490887.5799999998</v>
      </c>
      <c r="C12" s="25">
        <f t="shared" si="3"/>
        <v>422686.42499999993</v>
      </c>
      <c r="D12" s="25">
        <f t="shared" si="3"/>
        <v>1045670.25</v>
      </c>
      <c r="E12" s="25">
        <f t="shared" si="3"/>
        <v>112087.25</v>
      </c>
      <c r="F12" s="25">
        <f t="shared" si="3"/>
        <v>428723.60000000009</v>
      </c>
      <c r="G12" s="25">
        <f t="shared" si="3"/>
        <v>999884.97499999998</v>
      </c>
      <c r="H12" s="25">
        <f t="shared" si="3"/>
        <v>113410.07999999999</v>
      </c>
      <c r="I12" s="25">
        <f t="shared" si="0"/>
        <v>2455707.6850000001</v>
      </c>
      <c r="J12" s="25">
        <f t="shared" si="1"/>
        <v>2157642.4750000001</v>
      </c>
      <c r="K12" s="25">
        <f t="shared" si="2"/>
        <v>12360042.314999999</v>
      </c>
      <c r="M12" s="25"/>
    </row>
    <row r="13" spans="1:13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</row>
    <row r="14" spans="1:13" x14ac:dyDescent="0.2">
      <c r="A14" s="25">
        <f t="shared" ref="A14:K14" si="4">+A4-A12</f>
        <v>0</v>
      </c>
      <c r="B14" s="25">
        <f t="shared" si="4"/>
        <v>1.0000000242143869E-2</v>
      </c>
      <c r="C14" s="25">
        <f t="shared" si="4"/>
        <v>5.0000000628642738E-3</v>
      </c>
      <c r="D14" s="25">
        <f t="shared" si="4"/>
        <v>0</v>
      </c>
      <c r="E14" s="25">
        <f t="shared" si="4"/>
        <v>0</v>
      </c>
      <c r="F14" s="25">
        <f t="shared" si="4"/>
        <v>0</v>
      </c>
      <c r="G14" s="25">
        <f t="shared" si="4"/>
        <v>5.0000000046566129E-3</v>
      </c>
      <c r="H14" s="25">
        <f t="shared" si="4"/>
        <v>0</v>
      </c>
      <c r="I14" s="25">
        <f t="shared" si="4"/>
        <v>1.500000013038516E-2</v>
      </c>
      <c r="J14" s="25">
        <f t="shared" si="4"/>
        <v>4.999999888241291E-3</v>
      </c>
      <c r="K14" s="25">
        <f t="shared" si="4"/>
        <v>-1.4999998733401299E-2</v>
      </c>
    </row>
    <row r="15" spans="1:13" x14ac:dyDescent="0.2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pans="1:13" x14ac:dyDescent="0.2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Ahmed Dominguez</cp:lastModifiedBy>
  <cp:lastPrinted>2021-08-12T13:26:09Z</cp:lastPrinted>
  <dcterms:created xsi:type="dcterms:W3CDTF">2006-07-11T17:39:34Z</dcterms:created>
  <dcterms:modified xsi:type="dcterms:W3CDTF">2021-12-21T14:43:08Z</dcterms:modified>
</cp:coreProperties>
</file>